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firstSheet="2" activeTab="3"/>
  </bookViews>
  <sheets>
    <sheet name="IT CALC. FY2023-24  Above 80yrs" sheetId="1" r:id="rId1"/>
    <sheet name="IT CALC. FY2023-24 _60 to 80yrs" sheetId="2" r:id="rId2"/>
    <sheet name="IT CALC. FY2023-24 Below 60yrs" sheetId="3" r:id="rId3"/>
    <sheet name="FY2023-24_New Tax Regime ForAll" sheetId="4" r:id="rId4"/>
  </sheets>
  <definedNames>
    <definedName name="_xlnm.Print_Area" localSheetId="3">'FY2023-24_New Tax Regime ForAll'!$A$1:$K$47</definedName>
    <definedName name="_xlnm.Print_Area" localSheetId="1">'IT CALC. FY2023-24 _60 to 80yrs'!$A$1:$K$92</definedName>
    <definedName name="_xlnm.Print_Area" localSheetId="2">'IT CALC. FY2023-24 Below 60yrs'!$A$1:$K$92</definedName>
  </definedNames>
  <calcPr fullCalcOnLoad="1"/>
</workbook>
</file>

<file path=xl/sharedStrings.xml><?xml version="1.0" encoding="utf-8"?>
<sst xmlns="http://schemas.openxmlformats.org/spreadsheetml/2006/main" count="596" uniqueCount="204">
  <si>
    <t>Name and Designation of the Employee</t>
  </si>
  <si>
    <t>TDS circle where Annual Return U/S 206 is to be filed</t>
  </si>
  <si>
    <t>Assessment Year</t>
  </si>
  <si>
    <t>From</t>
  </si>
  <si>
    <t>To</t>
  </si>
  <si>
    <t>A.</t>
  </si>
  <si>
    <t>LESS</t>
  </si>
  <si>
    <t>B.</t>
  </si>
  <si>
    <t>TOTAL SALARY INCOME</t>
  </si>
  <si>
    <t>INCOME FROM OTHER SOURCE</t>
  </si>
  <si>
    <t>Accrued Income from NSC VIII Issue</t>
  </si>
  <si>
    <t>Miscellaneous Income</t>
  </si>
  <si>
    <t>NET TOTAL INCOME</t>
  </si>
  <si>
    <t>DEDUCTION UNDER CHAPTER VI A</t>
  </si>
  <si>
    <t>Deduction U/S 80 C</t>
  </si>
  <si>
    <t>I</t>
  </si>
  <si>
    <t>II</t>
  </si>
  <si>
    <t>Premium paid towards any Annuity or Deferred Annuity Plan</t>
  </si>
  <si>
    <t>III</t>
  </si>
  <si>
    <t>IV</t>
  </si>
  <si>
    <t>Subscription towards NSC VIII issue</t>
  </si>
  <si>
    <t>V</t>
  </si>
  <si>
    <t>KGID</t>
  </si>
  <si>
    <t>VI</t>
  </si>
  <si>
    <t>LIC Money+/Market+/Mutual Funds Etc.</t>
  </si>
  <si>
    <t>VII</t>
  </si>
  <si>
    <t>VIII</t>
  </si>
  <si>
    <t>Investment any approved Mutual Fund U/S 10(23D)</t>
  </si>
  <si>
    <t>IX</t>
  </si>
  <si>
    <t>X</t>
  </si>
  <si>
    <t>XI</t>
  </si>
  <si>
    <t>Investments on SBI/BAJAJ ALLIANZ &amp; other ULIP Plans/TATA AIG</t>
  </si>
  <si>
    <t>XII</t>
  </si>
  <si>
    <t>Investment in any approved infrastructure Bonds</t>
  </si>
  <si>
    <t>XIII</t>
  </si>
  <si>
    <t>Investment: in Pension fund/Deposit Scheme of National Housing Bank</t>
  </si>
  <si>
    <t>XIV</t>
  </si>
  <si>
    <t>Amount invested in a notified Fixed Deposit of any Scheduled Bank/Housing Co.</t>
  </si>
  <si>
    <t>XV</t>
  </si>
  <si>
    <t>XVI</t>
  </si>
  <si>
    <t>Deduction U/S 80 CCC</t>
  </si>
  <si>
    <t>(Pension Fund -LIC Jeevan Suraksha)</t>
  </si>
  <si>
    <t>C.</t>
  </si>
  <si>
    <t>Deduction U/S 80 CCD</t>
  </si>
  <si>
    <t>Deduction U/S 80 D</t>
  </si>
  <si>
    <t>Deduction U/S 80 DD(1)</t>
  </si>
  <si>
    <t>(Medical treatment to Handicaped dependents)</t>
  </si>
  <si>
    <t>Deduction U/S 80 DDB</t>
  </si>
  <si>
    <t>D.</t>
  </si>
  <si>
    <t>Deduction U/S 80 E</t>
  </si>
  <si>
    <t>E.</t>
  </si>
  <si>
    <t>Deduction U/S 80 G</t>
  </si>
  <si>
    <t>(Donations 50% for Charitable, 100% for Govt.)</t>
  </si>
  <si>
    <t>F.</t>
  </si>
  <si>
    <t>G.</t>
  </si>
  <si>
    <t>Deduction U/S 80U</t>
  </si>
  <si>
    <t>(Rs.50,000/- admissible for permanent physical disability)</t>
  </si>
  <si>
    <t>H.</t>
  </si>
  <si>
    <t>Deduction U/S 24(2)(i)(iv)</t>
  </si>
  <si>
    <t>TOTAL EXEMPTION (5+6)</t>
  </si>
  <si>
    <t>TOTAL TAXABLE INCOME (3-7)</t>
  </si>
  <si>
    <t>CALCULATION</t>
  </si>
  <si>
    <t>SLAB</t>
  </si>
  <si>
    <t>INCOME</t>
  </si>
  <si>
    <t>TAX</t>
  </si>
  <si>
    <t>UPTO</t>
  </si>
  <si>
    <t>TO</t>
  </si>
  <si>
    <t>ABOVE</t>
  </si>
  <si>
    <t>TOTAL</t>
  </si>
  <si>
    <t>TAX ON ABOVE INCOME</t>
  </si>
  <si>
    <t>NET TAX PAYABLE</t>
  </si>
  <si>
    <t>TAX BALANCE/EXCESS</t>
  </si>
  <si>
    <t>KUVEMPU UNIVERSITY, JNANASAHYADRI</t>
  </si>
  <si>
    <t>DAVANAGERE CIRCLE</t>
  </si>
  <si>
    <t>Deduction U/S 80 CCD1</t>
  </si>
  <si>
    <t>Actual:</t>
  </si>
  <si>
    <t>PAN NO. OF EMPLOYEE</t>
  </si>
  <si>
    <t>TOTAL INCOME TAX</t>
  </si>
  <si>
    <t>Dept/Sec:</t>
  </si>
  <si>
    <t>Deduction U/S 80 QQB</t>
  </si>
  <si>
    <t>(Deduction in respect of Royalty - up to 1,40,000/-)</t>
  </si>
  <si>
    <t>Name:</t>
  </si>
  <si>
    <t>(Medical treat., for Cancer, Renal Failure, AIDS etc., up to 40,000/-)</t>
  </si>
  <si>
    <t>SALARY</t>
  </si>
  <si>
    <t>SHANKARAGHATTA- 577451</t>
  </si>
  <si>
    <t>TOTAL (LIMITED TO Rs. 1.5 LAKH)</t>
  </si>
  <si>
    <t>Limited if exceeds 1.5 Lakh</t>
  </si>
  <si>
    <t>Financial Year</t>
  </si>
  <si>
    <t xml:space="preserve">CERTIFICATE </t>
  </si>
  <si>
    <t>1)</t>
  </si>
  <si>
    <t>I certifiy that, I am residing in a rental House / own house / Govt. Quarters / rent Free Qrtrs.</t>
  </si>
  <si>
    <t>2)</t>
  </si>
  <si>
    <t>3)</t>
  </si>
  <si>
    <t>I certify that in cases of savings qualifying for rebate u/s 80 of the IT Act which are made in the name of the other members of my family (whether applicable) the savings have been made out of my Income chargeable to Tax.</t>
  </si>
  <si>
    <t>4)</t>
  </si>
  <si>
    <t>DATE:</t>
  </si>
  <si>
    <t>PLACE:</t>
  </si>
  <si>
    <t>(Name &amp; Signature)</t>
  </si>
  <si>
    <t xml:space="preserve">INCOME TAX SLAB </t>
  </si>
  <si>
    <t xml:space="preserve">RATES OF INCOME TAX </t>
  </si>
  <si>
    <t>TOTAL INCOME UPTO 2,50,000/-</t>
  </si>
  <si>
    <t>NIL</t>
  </si>
  <si>
    <t>TOTAL INCOME FROM 2,50,001 TO 5,00,000/-</t>
  </si>
  <si>
    <t>TOTAL INCOME FROM 5,00,001 TO 10,00,000/-</t>
  </si>
  <si>
    <t>TOTAL INCOME FROM 10,00,001/- &amp; ABOVE</t>
  </si>
  <si>
    <t>TAX CALCULATION SLAB FOR GENERAL TAX PAYERS AND WOMEN [AGED BELOW 60 YEARS]</t>
  </si>
  <si>
    <t>HRA Exemption U/S 10 13(A)</t>
  </si>
  <si>
    <t>HBA - INTEREST (MAX. 2 LAKH ONLY)</t>
  </si>
  <si>
    <t>Premium paid towards insurance Policy (LIC &amp; OTHER LIFE INSURANCE SCHEMES)</t>
  </si>
  <si>
    <t>Postal Life Insurance (PLI)</t>
  </si>
  <si>
    <t>Group insurance Deducted at Source (GIS)</t>
  </si>
  <si>
    <t>Contribution  towards approved  Provident Fund including PPF/GPF</t>
  </si>
  <si>
    <t>Repayment of Housing Loan borrowed HBA/HDFC (PRINCIPAL AMOUNT ONLY)</t>
  </si>
  <si>
    <t>Payment of Tuition fees (excluding Donation / Development Fees etc.,)</t>
  </si>
  <si>
    <t>Others (specify)</t>
  </si>
  <si>
    <t>(Repayment of actual Interest paid towards Education Loan )</t>
  </si>
  <si>
    <t>MOBILE NUMBER</t>
  </si>
  <si>
    <t>e-mail ID:</t>
  </si>
  <si>
    <t>Name and Communication Address of the Employee</t>
  </si>
  <si>
    <t>TAX CALCULATION SLABS FOR SENIOR CITIZENS [AGED 60 YEARS &amp; above  BUT LESS THAN 80 YEARS]</t>
  </si>
  <si>
    <t>TOTAL INCOME UPTO 3,00,000/-</t>
  </si>
  <si>
    <t>TOTAL INCOME FROM 3,00,001 TO 5,00,000/-</t>
  </si>
  <si>
    <t>TOTAL INCOME UPTO  5,00,000/-</t>
  </si>
  <si>
    <t>TOTAL INCOME FROM  5,00,001 TO  10,00,000/-</t>
  </si>
  <si>
    <t xml:space="preserve">30% + Rs. 1,00,000/- </t>
  </si>
  <si>
    <t>TAX SLAB FOR SUPER SENIOR CITIZENS (ABOVE 80 YEARS OF AGE)</t>
  </si>
  <si>
    <t>TAX SLAB FOR  SENIOR CITIZENS ( 6O To 80 YEARS OF AGE)</t>
  </si>
  <si>
    <t>TAX SLAB FOR  GENERAL PUBLIC  ( BELOW 6O YEARS OF AGE)</t>
  </si>
  <si>
    <t>30% + Rs.1,12,500/-</t>
  </si>
  <si>
    <t xml:space="preserve">20% + Rs.10,000/- </t>
  </si>
  <si>
    <t>30% + Rs.1,10,000/-</t>
  </si>
  <si>
    <t xml:space="preserve"> I further certify that, savings/investments are out of income chargeable to tax. And also certify that any Document submitted by me is invalid, I will be held responsible for paying the Due Tax with Due interest.</t>
  </si>
  <si>
    <t>TAX DEDUCTED AT SOURCE (TDS) TILL NOW.</t>
  </si>
  <si>
    <t>(Mediclaim Max Rs.25,000/-)</t>
  </si>
  <si>
    <t>HRA</t>
  </si>
  <si>
    <t>(BP+DA)</t>
  </si>
  <si>
    <t>RECEIVED</t>
  </si>
  <si>
    <t>OTHER</t>
  </si>
  <si>
    <t>ALLWNCES</t>
  </si>
  <si>
    <t>EL</t>
  </si>
  <si>
    <t>Encashment</t>
  </si>
  <si>
    <t>Honourarium</t>
  </si>
  <si>
    <t>Remuneration</t>
  </si>
  <si>
    <t>DA + other</t>
  </si>
  <si>
    <t>ARREARS</t>
  </si>
  <si>
    <t xml:space="preserve">PENSION / </t>
  </si>
  <si>
    <t>OTHER INCOME</t>
  </si>
  <si>
    <t>GROSS</t>
  </si>
  <si>
    <t>TAX CALCULATION SLABS FOR VERY [SUPER] SENIOR CITIZENS [AGED 80 YEARS  &amp; ABOVE]</t>
  </si>
  <si>
    <t>PENSION</t>
  </si>
  <si>
    <t xml:space="preserve">OTHER </t>
  </si>
  <si>
    <t>ANNUAL  INCOME</t>
  </si>
  <si>
    <t>(Mediclaim Max Rs.40,000/-)</t>
  </si>
  <si>
    <t>TOTAL CESS :</t>
  </si>
  <si>
    <t>PROFESSIONAL TAX Deduction U/S 16(iii)</t>
  </si>
  <si>
    <t>LESS STANDARD DEDUCTION _ U/S_16(ia)</t>
  </si>
  <si>
    <r>
      <t xml:space="preserve">5%   </t>
    </r>
    <r>
      <rPr>
        <b/>
        <i/>
        <sz val="10"/>
        <color indexed="8"/>
        <rFont val="Calibri"/>
        <family val="2"/>
      </rPr>
      <t>[If Total Taxable Income Exceeds 5 Lakh]</t>
    </r>
  </si>
  <si>
    <r>
      <t xml:space="preserve">REBATE u/s 87A: If TotAl Taxable Income is Equal to OR below 5 Lakh, </t>
    </r>
    <r>
      <rPr>
        <b/>
        <sz val="9"/>
        <color indexed="8"/>
        <rFont val="Calibri"/>
        <family val="2"/>
      </rPr>
      <t>NO TAX.</t>
    </r>
  </si>
  <si>
    <t>Education &amp; Swachcha Bharath Cess: 4% of the Total of Income Tax.</t>
  </si>
  <si>
    <t>(Standard Deduction Rs.50,000/- Applied)</t>
  </si>
  <si>
    <t>I.</t>
  </si>
  <si>
    <t>(Additional Deduction with 80C for NPS Contributer Rs.50,000/-)</t>
  </si>
  <si>
    <t>Deduction U/S 80 CCD1(b)</t>
  </si>
  <si>
    <t>Deduction U/S 80 CCD2</t>
  </si>
  <si>
    <t>(Employer's contribution towards NPS up to 10% of Basic+DA)</t>
  </si>
  <si>
    <t>(Employee's contribution towards NPS up to 1.5 Lakh)</t>
  </si>
  <si>
    <t>(Employee's contribution towards NPS )</t>
  </si>
  <si>
    <t>NPS</t>
  </si>
  <si>
    <t xml:space="preserve">20% + Rs.12,500/- </t>
  </si>
  <si>
    <t>[ASSESSMENT YEAR : 2024-25]</t>
  </si>
  <si>
    <t>SALARY BASED TAX ESTIMATION SHEET FOR THE FY:2023-24</t>
  </si>
  <si>
    <t>TAX APPLICABILITY FOR MALE &amp; FEMALE ASSESSEE FOR THE FY 2023-24 &amp; ASSESSMENT YR 2024-25</t>
  </si>
  <si>
    <t xml:space="preserve"> 01.03.2023</t>
  </si>
  <si>
    <t xml:space="preserve"> 28.02.2024</t>
  </si>
  <si>
    <t>2024-2025</t>
  </si>
  <si>
    <t>I Certifiy that, I am Paying a sum of Rs._____________ per month towards rent in respect of the residential accommodation occupied by me.  I am enclosing Rent Receipts for JAN-2023 and JULY-2023.</t>
  </si>
  <si>
    <t xml:space="preserve">PENSION / OTHER </t>
  </si>
  <si>
    <t xml:space="preserve"> INCOME</t>
  </si>
  <si>
    <t>ment</t>
  </si>
  <si>
    <t>EL :                                       Encash-</t>
  </si>
  <si>
    <t>OPS</t>
  </si>
  <si>
    <t>Rs.</t>
  </si>
  <si>
    <t>STANDARD DEDUCTION _ U/S_16(ia)</t>
  </si>
  <si>
    <t>Total TAX:</t>
  </si>
  <si>
    <t>TOTAL TAXABLE INCOME</t>
  </si>
  <si>
    <t xml:space="preserve"> *Rebate :</t>
  </si>
  <si>
    <t xml:space="preserve"> *REBATE u/s 87A: If TotAl Taxable Income is Equal to OR below 7 Lakh, NO TAX.</t>
  </si>
  <si>
    <t>STAND_DEDUCTION :</t>
  </si>
  <si>
    <t>TOTAL INCOME TAX :</t>
  </si>
  <si>
    <t>TOTAL EXEMPTED AMOUNT :</t>
  </si>
  <si>
    <t>TOTAL TAXABLE INCOME (1-2)</t>
  </si>
  <si>
    <r>
      <rPr>
        <b/>
        <i/>
        <u val="single"/>
        <sz val="10"/>
        <rFont val="Calibri"/>
        <family val="2"/>
      </rPr>
      <t>NEW TAX REGIME</t>
    </r>
    <r>
      <rPr>
        <b/>
        <sz val="10"/>
        <rFont val="Calibri"/>
        <family val="2"/>
      </rPr>
      <t xml:space="preserve">   :  TAX CALCULATION SLAB FOR ALL TAX PAYERS  in New Tax Regime.</t>
    </r>
  </si>
  <si>
    <t>: CERTIFICATE :</t>
  </si>
  <si>
    <t>HRA Rcvd</t>
  </si>
  <si>
    <t>Rent-10%Sal</t>
  </si>
  <si>
    <t>40% of Sal</t>
  </si>
  <si>
    <t>RENT   Paid</t>
  </si>
  <si>
    <t xml:space="preserve"> 01.03.2024</t>
  </si>
  <si>
    <t xml:space="preserve"> U/S  80 CCD2 :  Employer's contribution towards NPS up to 10% of Basic+DA:</t>
  </si>
  <si>
    <r>
      <t xml:space="preserve"> to get  EXEMPTION  </t>
    </r>
    <r>
      <rPr>
        <b/>
        <i/>
        <sz val="10"/>
        <color indexed="8"/>
        <rFont val="Calibri"/>
        <family val="2"/>
      </rPr>
      <t>U/S  80 CCD2</t>
    </r>
    <r>
      <rPr>
        <i/>
        <sz val="10"/>
        <color indexed="8"/>
        <rFont val="Calibri"/>
        <family val="2"/>
      </rPr>
      <t>.</t>
    </r>
  </si>
  <si>
    <r>
      <rPr>
        <b/>
        <i/>
        <sz val="10"/>
        <color indexed="8"/>
        <rFont val="Calibri"/>
        <family val="2"/>
      </rPr>
      <t>SELECT</t>
    </r>
    <r>
      <rPr>
        <i/>
        <sz val="10"/>
        <color indexed="8"/>
        <rFont val="Calibri"/>
        <family val="2"/>
      </rPr>
      <t xml:space="preserve"> whether this </t>
    </r>
    <r>
      <rPr>
        <b/>
        <i/>
        <sz val="10"/>
        <color indexed="8"/>
        <rFont val="Calibri"/>
        <family val="2"/>
      </rPr>
      <t>Official comes under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OPS</t>
    </r>
    <r>
      <rPr>
        <i/>
        <sz val="10"/>
        <color indexed="8"/>
        <rFont val="Calibri"/>
        <family val="2"/>
      </rPr>
      <t xml:space="preserve"> or </t>
    </r>
    <r>
      <rPr>
        <b/>
        <i/>
        <sz val="10"/>
        <color indexed="8"/>
        <rFont val="Calibri"/>
        <family val="2"/>
      </rPr>
      <t>NPS</t>
    </r>
  </si>
  <si>
    <t>This Official comes under</t>
  </si>
  <si>
    <t>Employer's Contribut-ion: (@14%)</t>
  </si>
  <si>
    <t>TAX DEDUCTED AT SOURCE (TDS) TILL NOW.                                                                  (Enter here--&gt;)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</si>
</sst>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ರೂ&quot;\ #,##0;&quot;ರೂ&quot;\ \-#,##0"/>
    <numFmt numFmtId="179" formatCode="&quot;ರೂ&quot;\ #,##0;[Red]&quot;ರೂ&quot;\ \-#,##0"/>
    <numFmt numFmtId="180" formatCode="&quot;ರೂ&quot;\ #,##0.00;&quot;ರೂ&quot;\ \-#,##0.00"/>
    <numFmt numFmtId="181" formatCode="&quot;ರೂ&quot;\ #,##0.00;[Red]&quot;ರೂ&quot;\ \-#,##0.00"/>
    <numFmt numFmtId="182" formatCode="_ &quot;ರೂ&quot;\ * #,##0_ ;_ &quot;ರೂ&quot;\ * \-#,##0_ ;_ &quot;ರೂ&quot;\ * &quot;-&quot;_ ;_ @_ "/>
    <numFmt numFmtId="183" formatCode="_ &quot;ರೂ&quot;\ * #,##0.00_ ;_ &quot;ರೂ&quot;\ * \-#,##0.00_ ;_ &quot;ರೂ&quot;\ * &quot;-&quot;??_ ;_ @_ "/>
    <numFmt numFmtId="184" formatCode="[$-4009]dd\ mmmm\ yyyy"/>
    <numFmt numFmtId="185" formatCode="[$-409]h\.mm\.ss\ AM/PM"/>
    <numFmt numFmtId="186" formatCode="&quot;₹&quot;\ #,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53"/>
      <name val="Calibri"/>
      <family val="2"/>
    </font>
    <font>
      <b/>
      <i/>
      <sz val="12"/>
      <color indexed="8"/>
      <name val="Calibri"/>
      <family val="2"/>
    </font>
    <font>
      <b/>
      <u val="single"/>
      <sz val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i/>
      <sz val="8"/>
      <color indexed="57"/>
      <name val="Calibri"/>
      <family val="2"/>
    </font>
    <font>
      <b/>
      <sz val="10"/>
      <color indexed="57"/>
      <name val="Calibri"/>
      <family val="2"/>
    </font>
    <font>
      <b/>
      <i/>
      <sz val="8"/>
      <color indexed="8"/>
      <name val="Calibri"/>
      <family val="2"/>
    </font>
    <font>
      <i/>
      <sz val="10"/>
      <color indexed="54"/>
      <name val="Calibri"/>
      <family val="2"/>
    </font>
    <font>
      <i/>
      <sz val="11"/>
      <color indexed="6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0"/>
      <name val="Calibri"/>
      <family val="2"/>
    </font>
    <font>
      <sz val="10"/>
      <color theme="5" tint="-0.24997000396251678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8"/>
      <color theme="9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i/>
      <sz val="8"/>
      <color theme="1"/>
      <name val="Calibri"/>
      <family val="2"/>
    </font>
    <font>
      <i/>
      <sz val="10"/>
      <color theme="3" tint="0.39998000860214233"/>
      <name val="Calibri"/>
      <family val="2"/>
    </font>
    <font>
      <i/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4" fillId="0" borderId="13" xfId="0" applyFont="1" applyBorder="1" applyAlignment="1" applyProtection="1">
      <alignment vertical="center"/>
      <protection/>
    </xf>
    <xf numFmtId="0" fontId="64" fillId="0" borderId="14" xfId="0" applyFont="1" applyBorder="1" applyAlignment="1" applyProtection="1">
      <alignment vertical="center"/>
      <protection/>
    </xf>
    <xf numFmtId="0" fontId="64" fillId="0" borderId="15" xfId="0" applyFont="1" applyBorder="1" applyAlignment="1" applyProtection="1">
      <alignment vertical="center"/>
      <protection/>
    </xf>
    <xf numFmtId="0" fontId="65" fillId="0" borderId="11" xfId="0" applyFont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5" fillId="0" borderId="13" xfId="0" applyFont="1" applyFill="1" applyBorder="1" applyAlignment="1" applyProtection="1">
      <alignment vertical="center"/>
      <protection/>
    </xf>
    <xf numFmtId="0" fontId="64" fillId="0" borderId="16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12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4" fillId="0" borderId="16" xfId="0" applyFont="1" applyFill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4" fillId="33" borderId="12" xfId="0" applyFont="1" applyFill="1" applyBorder="1" applyAlignment="1" applyProtection="1">
      <alignment vertical="center"/>
      <protection locked="0"/>
    </xf>
    <xf numFmtId="0" fontId="64" fillId="33" borderId="14" xfId="0" applyFont="1" applyFill="1" applyBorder="1" applyAlignment="1" applyProtection="1">
      <alignment vertical="center"/>
      <protection locked="0"/>
    </xf>
    <xf numFmtId="0" fontId="64" fillId="33" borderId="16" xfId="0" applyFont="1" applyFill="1" applyBorder="1" applyAlignment="1" applyProtection="1">
      <alignment vertical="center"/>
      <protection locked="0"/>
    </xf>
    <xf numFmtId="0" fontId="66" fillId="0" borderId="11" xfId="0" applyFont="1" applyBorder="1" applyAlignment="1" applyProtection="1">
      <alignment horizontal="right" vertical="center"/>
      <protection/>
    </xf>
    <xf numFmtId="0" fontId="64" fillId="0" borderId="11" xfId="0" applyFont="1" applyBorder="1" applyAlignment="1" applyProtection="1">
      <alignment horizontal="right" vertical="center"/>
      <protection/>
    </xf>
    <xf numFmtId="0" fontId="67" fillId="0" borderId="15" xfId="0" applyFont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4" fillId="0" borderId="15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6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26" fillId="34" borderId="17" xfId="55" applyFont="1" applyFill="1" applyBorder="1" applyAlignment="1" applyProtection="1">
      <alignment horizontal="right" vertical="center" wrapText="1"/>
      <protection/>
    </xf>
    <xf numFmtId="0" fontId="29" fillId="34" borderId="18" xfId="55" applyFont="1" applyFill="1" applyBorder="1" applyAlignment="1" applyProtection="1">
      <alignment horizontal="right" vertical="center"/>
      <protection/>
    </xf>
    <xf numFmtId="0" fontId="5" fillId="33" borderId="13" xfId="55" applyFont="1" applyFill="1" applyBorder="1" applyAlignment="1" applyProtection="1">
      <alignment vertical="center"/>
      <protection locked="0"/>
    </xf>
    <xf numFmtId="0" fontId="67" fillId="0" borderId="11" xfId="0" applyFont="1" applyBorder="1" applyAlignment="1" applyProtection="1">
      <alignment horizontal="left" vertical="center"/>
      <protection/>
    </xf>
    <xf numFmtId="0" fontId="62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6" fillId="34" borderId="10" xfId="55" applyFont="1" applyFill="1" applyBorder="1" applyAlignment="1" applyProtection="1">
      <alignment vertical="top" wrapText="1"/>
      <protection/>
    </xf>
    <xf numFmtId="0" fontId="64" fillId="0" borderId="0" xfId="0" applyFont="1" applyBorder="1" applyAlignment="1" applyProtection="1">
      <alignment vertical="top" wrapText="1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vertical="center"/>
      <protection/>
    </xf>
    <xf numFmtId="0" fontId="64" fillId="35" borderId="16" xfId="0" applyFont="1" applyFill="1" applyBorder="1" applyAlignment="1" applyProtection="1">
      <alignment vertical="center"/>
      <protection locked="0"/>
    </xf>
    <xf numFmtId="0" fontId="68" fillId="0" borderId="13" xfId="0" applyFont="1" applyBorder="1" applyAlignment="1" applyProtection="1">
      <alignment vertical="center"/>
      <protection/>
    </xf>
    <xf numFmtId="0" fontId="26" fillId="34" borderId="10" xfId="55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vertical="center"/>
      <protection/>
    </xf>
    <xf numFmtId="0" fontId="26" fillId="34" borderId="10" xfId="55" applyFont="1" applyFill="1" applyBorder="1" applyAlignment="1" applyProtection="1">
      <alignment horizontal="center" vertical="center"/>
      <protection/>
    </xf>
    <xf numFmtId="0" fontId="65" fillId="9" borderId="10" xfId="0" applyFont="1" applyFill="1" applyBorder="1" applyAlignment="1" applyProtection="1">
      <alignment vertical="center"/>
      <protection/>
    </xf>
    <xf numFmtId="0" fontId="64" fillId="9" borderId="10" xfId="0" applyFont="1" applyFill="1" applyBorder="1" applyAlignment="1" applyProtection="1">
      <alignment vertical="center"/>
      <protection/>
    </xf>
    <xf numFmtId="0" fontId="5" fillId="34" borderId="12" xfId="55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 applyProtection="1">
      <alignment horizontal="right" vertical="center"/>
      <protection locked="0"/>
    </xf>
    <xf numFmtId="0" fontId="65" fillId="33" borderId="14" xfId="0" applyFont="1" applyFill="1" applyBorder="1" applyAlignment="1" applyProtection="1">
      <alignment horizontal="right" vertical="center"/>
      <protection locked="0"/>
    </xf>
    <xf numFmtId="0" fontId="72" fillId="0" borderId="14" xfId="0" applyFont="1" applyFill="1" applyBorder="1" applyAlignment="1" applyProtection="1">
      <alignment horizontal="center" vertical="center"/>
      <protection/>
    </xf>
    <xf numFmtId="0" fontId="73" fillId="0" borderId="14" xfId="0" applyFont="1" applyBorder="1" applyAlignment="1" applyProtection="1">
      <alignment horizontal="center" vertical="center"/>
      <protection/>
    </xf>
    <xf numFmtId="0" fontId="73" fillId="0" borderId="14" xfId="0" applyFont="1" applyFill="1" applyBorder="1" applyAlignment="1" applyProtection="1">
      <alignment horizontal="center" vertical="center"/>
      <protection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 vertical="center"/>
      <protection/>
    </xf>
    <xf numFmtId="0" fontId="5" fillId="34" borderId="21" xfId="55" applyFont="1" applyFill="1" applyBorder="1" applyAlignment="1" applyProtection="1">
      <alignment horizontal="center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4" fillId="0" borderId="16" xfId="0" applyFont="1" applyFill="1" applyBorder="1" applyAlignment="1" applyProtection="1">
      <alignment vertical="center"/>
      <protection locked="0"/>
    </xf>
    <xf numFmtId="0" fontId="64" fillId="0" borderId="14" xfId="0" applyFont="1" applyFill="1" applyBorder="1" applyAlignment="1" applyProtection="1">
      <alignment vertical="center"/>
      <protection locked="0"/>
    </xf>
    <xf numFmtId="0" fontId="65" fillId="9" borderId="14" xfId="0" applyFont="1" applyFill="1" applyBorder="1" applyAlignment="1" applyProtection="1">
      <alignment vertical="center"/>
      <protection hidden="1"/>
    </xf>
    <xf numFmtId="0" fontId="5" fillId="33" borderId="22" xfId="55" applyFont="1" applyFill="1" applyBorder="1" applyAlignment="1" applyProtection="1">
      <alignment vertical="center"/>
      <protection locked="0"/>
    </xf>
    <xf numFmtId="0" fontId="5" fillId="33" borderId="11" xfId="55" applyFont="1" applyFill="1" applyBorder="1" applyAlignment="1" applyProtection="1">
      <alignment vertical="center"/>
      <protection locked="0"/>
    </xf>
    <xf numFmtId="0" fontId="5" fillId="33" borderId="23" xfId="55" applyFont="1" applyFill="1" applyBorder="1" applyAlignment="1" applyProtection="1">
      <alignment vertical="center"/>
      <protection locked="0"/>
    </xf>
    <xf numFmtId="0" fontId="64" fillId="15" borderId="12" xfId="0" applyFont="1" applyFill="1" applyBorder="1" applyAlignment="1" applyProtection="1">
      <alignment vertical="center"/>
      <protection hidden="1"/>
    </xf>
    <xf numFmtId="0" fontId="65" fillId="9" borderId="10" xfId="0" applyFont="1" applyFill="1" applyBorder="1" applyAlignment="1" applyProtection="1">
      <alignment vertical="center"/>
      <protection hidden="1"/>
    </xf>
    <xf numFmtId="0" fontId="64" fillId="0" borderId="12" xfId="0" applyFont="1" applyBorder="1" applyAlignment="1" applyProtection="1">
      <alignment vertical="center"/>
      <protection hidden="1"/>
    </xf>
    <xf numFmtId="0" fontId="65" fillId="9" borderId="13" xfId="0" applyFont="1" applyFill="1" applyBorder="1" applyAlignment="1" applyProtection="1">
      <alignment vertical="center"/>
      <protection hidden="1"/>
    </xf>
    <xf numFmtId="0" fontId="64" fillId="9" borderId="13" xfId="0" applyFont="1" applyFill="1" applyBorder="1" applyAlignment="1" applyProtection="1">
      <alignment vertical="center"/>
      <protection hidden="1"/>
    </xf>
    <xf numFmtId="0" fontId="64" fillId="9" borderId="11" xfId="0" applyFont="1" applyFill="1" applyBorder="1" applyAlignment="1" applyProtection="1">
      <alignment vertical="center"/>
      <protection hidden="1"/>
    </xf>
    <xf numFmtId="0" fontId="65" fillId="0" borderId="12" xfId="0" applyFont="1" applyFill="1" applyBorder="1" applyAlignment="1" applyProtection="1">
      <alignment vertical="center"/>
      <protection hidden="1"/>
    </xf>
    <xf numFmtId="0" fontId="64" fillId="0" borderId="16" xfId="0" applyFont="1" applyBorder="1" applyAlignment="1" applyProtection="1">
      <alignment vertical="center"/>
      <protection hidden="1"/>
    </xf>
    <xf numFmtId="0" fontId="64" fillId="9" borderId="0" xfId="0" applyFont="1" applyFill="1" applyBorder="1" applyAlignment="1" applyProtection="1">
      <alignment vertical="center"/>
      <protection hidden="1"/>
    </xf>
    <xf numFmtId="0" fontId="64" fillId="9" borderId="14" xfId="0" applyFont="1" applyFill="1" applyBorder="1" applyAlignment="1" applyProtection="1">
      <alignment horizontal="center" vertical="center"/>
      <protection hidden="1"/>
    </xf>
    <xf numFmtId="0" fontId="64" fillId="0" borderId="16" xfId="0" applyFont="1" applyFill="1" applyBorder="1" applyAlignment="1" applyProtection="1">
      <alignment vertical="center"/>
      <protection hidden="1"/>
    </xf>
    <xf numFmtId="0" fontId="66" fillId="9" borderId="22" xfId="0" applyFont="1" applyFill="1" applyBorder="1" applyAlignment="1" applyProtection="1">
      <alignment vertical="center"/>
      <protection hidden="1"/>
    </xf>
    <xf numFmtId="0" fontId="66" fillId="9" borderId="11" xfId="0" applyFont="1" applyFill="1" applyBorder="1" applyAlignment="1" applyProtection="1">
      <alignment horizontal="center" vertical="center"/>
      <protection hidden="1"/>
    </xf>
    <xf numFmtId="0" fontId="66" fillId="9" borderId="23" xfId="0" applyFont="1" applyFill="1" applyBorder="1" applyAlignment="1" applyProtection="1">
      <alignment horizontal="right" vertical="center"/>
      <protection hidden="1"/>
    </xf>
    <xf numFmtId="0" fontId="66" fillId="9" borderId="10" xfId="0" applyFont="1" applyFill="1" applyBorder="1" applyAlignment="1" applyProtection="1">
      <alignment vertical="center"/>
      <protection hidden="1"/>
    </xf>
    <xf numFmtId="0" fontId="74" fillId="9" borderId="0" xfId="0" applyFont="1" applyFill="1" applyBorder="1" applyAlignment="1" applyProtection="1">
      <alignment vertical="center"/>
      <protection hidden="1"/>
    </xf>
    <xf numFmtId="0" fontId="66" fillId="9" borderId="24" xfId="0" applyFont="1" applyFill="1" applyBorder="1" applyAlignment="1" applyProtection="1">
      <alignment vertical="center"/>
      <protection hidden="1"/>
    </xf>
    <xf numFmtId="0" fontId="66" fillId="9" borderId="15" xfId="0" applyFont="1" applyFill="1" applyBorder="1" applyAlignment="1" applyProtection="1">
      <alignment horizontal="center" vertical="center"/>
      <protection hidden="1"/>
    </xf>
    <xf numFmtId="0" fontId="66" fillId="9" borderId="20" xfId="0" applyFont="1" applyFill="1" applyBorder="1" applyAlignment="1" applyProtection="1">
      <alignment horizontal="right" vertical="center"/>
      <protection hidden="1"/>
    </xf>
    <xf numFmtId="0" fontId="66" fillId="9" borderId="15" xfId="0" applyFont="1" applyFill="1" applyBorder="1" applyAlignment="1" applyProtection="1">
      <alignment vertical="center"/>
      <protection hidden="1"/>
    </xf>
    <xf numFmtId="0" fontId="65" fillId="9" borderId="12" xfId="0" applyFont="1" applyFill="1" applyBorder="1" applyAlignment="1" applyProtection="1">
      <alignment vertical="center"/>
      <protection hidden="1"/>
    </xf>
    <xf numFmtId="0" fontId="64" fillId="9" borderId="13" xfId="0" applyFont="1" applyFill="1" applyBorder="1" applyAlignment="1" applyProtection="1">
      <alignment horizontal="center" vertical="center"/>
      <protection hidden="1"/>
    </xf>
    <xf numFmtId="0" fontId="64" fillId="9" borderId="10" xfId="0" applyFont="1" applyFill="1" applyBorder="1" applyAlignment="1" applyProtection="1">
      <alignment vertical="center"/>
      <protection hidden="1"/>
    </xf>
    <xf numFmtId="0" fontId="75" fillId="36" borderId="11" xfId="0" applyFont="1" applyFill="1" applyBorder="1" applyAlignment="1" applyProtection="1">
      <alignment vertical="center"/>
      <protection hidden="1"/>
    </xf>
    <xf numFmtId="0" fontId="65" fillId="37" borderId="13" xfId="0" applyFont="1" applyFill="1" applyBorder="1" applyAlignment="1" applyProtection="1">
      <alignment vertical="center"/>
      <protection hidden="1"/>
    </xf>
    <xf numFmtId="0" fontId="64" fillId="37" borderId="13" xfId="0" applyFont="1" applyFill="1" applyBorder="1" applyAlignment="1" applyProtection="1">
      <alignment vertical="center"/>
      <protection hidden="1"/>
    </xf>
    <xf numFmtId="0" fontId="64" fillId="37" borderId="11" xfId="0" applyFont="1" applyFill="1" applyBorder="1" applyAlignment="1" applyProtection="1">
      <alignment vertical="center"/>
      <protection hidden="1"/>
    </xf>
    <xf numFmtId="0" fontId="64" fillId="37" borderId="0" xfId="0" applyFont="1" applyFill="1" applyBorder="1" applyAlignment="1" applyProtection="1">
      <alignment vertical="center"/>
      <protection hidden="1"/>
    </xf>
    <xf numFmtId="0" fontId="65" fillId="38" borderId="14" xfId="0" applyFont="1" applyFill="1" applyBorder="1" applyAlignment="1" applyProtection="1">
      <alignment horizontal="center" vertical="center"/>
      <protection hidden="1"/>
    </xf>
    <xf numFmtId="0" fontId="66" fillId="38" borderId="22" xfId="0" applyFont="1" applyFill="1" applyBorder="1" applyAlignment="1" applyProtection="1">
      <alignment vertical="center"/>
      <protection hidden="1"/>
    </xf>
    <xf numFmtId="0" fontId="66" fillId="38" borderId="11" xfId="0" applyFont="1" applyFill="1" applyBorder="1" applyAlignment="1" applyProtection="1">
      <alignment horizontal="center" vertical="center"/>
      <protection hidden="1"/>
    </xf>
    <xf numFmtId="0" fontId="66" fillId="38" borderId="23" xfId="0" applyFont="1" applyFill="1" applyBorder="1" applyAlignment="1" applyProtection="1">
      <alignment horizontal="right" vertical="center"/>
      <protection hidden="1"/>
    </xf>
    <xf numFmtId="0" fontId="66" fillId="38" borderId="10" xfId="0" applyFont="1" applyFill="1" applyBorder="1" applyAlignment="1" applyProtection="1">
      <alignment vertical="center"/>
      <protection hidden="1"/>
    </xf>
    <xf numFmtId="0" fontId="74" fillId="37" borderId="0" xfId="0" applyFont="1" applyFill="1" applyBorder="1" applyAlignment="1" applyProtection="1">
      <alignment vertical="center"/>
      <protection hidden="1"/>
    </xf>
    <xf numFmtId="0" fontId="66" fillId="38" borderId="24" xfId="0" applyFont="1" applyFill="1" applyBorder="1" applyAlignment="1" applyProtection="1">
      <alignment vertical="center"/>
      <protection hidden="1"/>
    </xf>
    <xf numFmtId="0" fontId="66" fillId="38" borderId="15" xfId="0" applyFont="1" applyFill="1" applyBorder="1" applyAlignment="1" applyProtection="1">
      <alignment horizontal="center" vertical="center"/>
      <protection hidden="1"/>
    </xf>
    <xf numFmtId="0" fontId="66" fillId="38" borderId="20" xfId="0" applyFont="1" applyFill="1" applyBorder="1" applyAlignment="1" applyProtection="1">
      <alignment horizontal="right" vertical="center"/>
      <protection hidden="1"/>
    </xf>
    <xf numFmtId="0" fontId="66" fillId="38" borderId="15" xfId="0" applyFont="1" applyFill="1" applyBorder="1" applyAlignment="1" applyProtection="1">
      <alignment vertical="center"/>
      <protection hidden="1"/>
    </xf>
    <xf numFmtId="0" fontId="65" fillId="38" borderId="12" xfId="0" applyFont="1" applyFill="1" applyBorder="1" applyAlignment="1" applyProtection="1">
      <alignment vertical="center"/>
      <protection hidden="1"/>
    </xf>
    <xf numFmtId="0" fontId="64" fillId="37" borderId="13" xfId="0" applyFont="1" applyFill="1" applyBorder="1" applyAlignment="1" applyProtection="1">
      <alignment horizontal="center" vertical="center"/>
      <protection hidden="1"/>
    </xf>
    <xf numFmtId="9" fontId="65" fillId="35" borderId="11" xfId="0" applyNumberFormat="1" applyFont="1" applyFill="1" applyBorder="1" applyAlignment="1" applyProtection="1">
      <alignment horizontal="center" vertical="center"/>
      <protection hidden="1"/>
    </xf>
    <xf numFmtId="0" fontId="65" fillId="12" borderId="13" xfId="0" applyFont="1" applyFill="1" applyBorder="1" applyAlignment="1" applyProtection="1">
      <alignment vertical="center"/>
      <protection hidden="1"/>
    </xf>
    <xf numFmtId="0" fontId="64" fillId="12" borderId="13" xfId="0" applyFont="1" applyFill="1" applyBorder="1" applyAlignment="1" applyProtection="1">
      <alignment vertical="center"/>
      <protection hidden="1"/>
    </xf>
    <xf numFmtId="0" fontId="64" fillId="12" borderId="11" xfId="0" applyFont="1" applyFill="1" applyBorder="1" applyAlignment="1" applyProtection="1">
      <alignment vertical="center"/>
      <protection hidden="1"/>
    </xf>
    <xf numFmtId="0" fontId="64" fillId="12" borderId="0" xfId="0" applyFont="1" applyFill="1" applyBorder="1" applyAlignment="1" applyProtection="1">
      <alignment vertical="center"/>
      <protection hidden="1"/>
    </xf>
    <xf numFmtId="0" fontId="65" fillId="12" borderId="14" xfId="0" applyFont="1" applyFill="1" applyBorder="1" applyAlignment="1" applyProtection="1">
      <alignment horizontal="center" vertical="center"/>
      <protection hidden="1"/>
    </xf>
    <xf numFmtId="0" fontId="66" fillId="12" borderId="22" xfId="0" applyFont="1" applyFill="1" applyBorder="1" applyAlignment="1" applyProtection="1">
      <alignment vertical="center"/>
      <protection hidden="1"/>
    </xf>
    <xf numFmtId="0" fontId="66" fillId="12" borderId="11" xfId="0" applyFont="1" applyFill="1" applyBorder="1" applyAlignment="1" applyProtection="1">
      <alignment horizontal="center" vertical="center"/>
      <protection hidden="1"/>
    </xf>
    <xf numFmtId="0" fontId="66" fillId="12" borderId="23" xfId="0" applyFont="1" applyFill="1" applyBorder="1" applyAlignment="1" applyProtection="1">
      <alignment horizontal="right" vertical="center"/>
      <protection hidden="1"/>
    </xf>
    <xf numFmtId="0" fontId="66" fillId="12" borderId="10" xfId="0" applyFont="1" applyFill="1" applyBorder="1" applyAlignment="1" applyProtection="1">
      <alignment vertical="center"/>
      <protection hidden="1"/>
    </xf>
    <xf numFmtId="0" fontId="74" fillId="12" borderId="0" xfId="0" applyFont="1" applyFill="1" applyBorder="1" applyAlignment="1" applyProtection="1">
      <alignment vertical="center"/>
      <protection hidden="1"/>
    </xf>
    <xf numFmtId="0" fontId="66" fillId="12" borderId="24" xfId="0" applyFont="1" applyFill="1" applyBorder="1" applyAlignment="1" applyProtection="1">
      <alignment vertical="center"/>
      <protection hidden="1"/>
    </xf>
    <xf numFmtId="0" fontId="66" fillId="12" borderId="15" xfId="0" applyFont="1" applyFill="1" applyBorder="1" applyAlignment="1" applyProtection="1">
      <alignment horizontal="center" vertical="center"/>
      <protection hidden="1"/>
    </xf>
    <xf numFmtId="0" fontId="66" fillId="12" borderId="20" xfId="0" applyFont="1" applyFill="1" applyBorder="1" applyAlignment="1" applyProtection="1">
      <alignment horizontal="right" vertical="center"/>
      <protection hidden="1"/>
    </xf>
    <xf numFmtId="0" fontId="66" fillId="12" borderId="15" xfId="0" applyFont="1" applyFill="1" applyBorder="1" applyAlignment="1" applyProtection="1">
      <alignment vertical="center"/>
      <protection hidden="1"/>
    </xf>
    <xf numFmtId="0" fontId="65" fillId="12" borderId="12" xfId="0" applyFont="1" applyFill="1" applyBorder="1" applyAlignment="1" applyProtection="1">
      <alignment vertical="center"/>
      <protection hidden="1"/>
    </xf>
    <xf numFmtId="0" fontId="64" fillId="12" borderId="13" xfId="0" applyFont="1" applyFill="1" applyBorder="1" applyAlignment="1" applyProtection="1">
      <alignment horizontal="center" vertical="center"/>
      <protection hidden="1"/>
    </xf>
    <xf numFmtId="0" fontId="5" fillId="34" borderId="10" xfId="55" applyFont="1" applyFill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vertical="center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5" fillId="15" borderId="10" xfId="0" applyFont="1" applyFill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 vertical="center"/>
      <protection/>
    </xf>
    <xf numFmtId="0" fontId="5" fillId="34" borderId="12" xfId="55" applyFont="1" applyFill="1" applyBorder="1" applyAlignment="1" applyProtection="1">
      <alignment horizontal="center" vertical="center" wrapText="1"/>
      <protection/>
    </xf>
    <xf numFmtId="0" fontId="76" fillId="39" borderId="0" xfId="0" applyFont="1" applyFill="1" applyBorder="1" applyAlignment="1" applyProtection="1">
      <alignment horizontal="center" vertical="center"/>
      <protection/>
    </xf>
    <xf numFmtId="0" fontId="67" fillId="39" borderId="11" xfId="0" applyFont="1" applyFill="1" applyBorder="1" applyAlignment="1" applyProtection="1">
      <alignment horizontal="left" vertical="center"/>
      <protection/>
    </xf>
    <xf numFmtId="0" fontId="76" fillId="0" borderId="11" xfId="0" applyFont="1" applyBorder="1" applyAlignment="1" applyProtection="1">
      <alignment horizontal="right" vertical="center"/>
      <protection/>
    </xf>
    <xf numFmtId="0" fontId="64" fillId="7" borderId="18" xfId="0" applyFont="1" applyFill="1" applyBorder="1" applyAlignment="1" applyProtection="1">
      <alignment vertical="center"/>
      <protection hidden="1"/>
    </xf>
    <xf numFmtId="0" fontId="26" fillId="34" borderId="10" xfId="55" applyFont="1" applyFill="1" applyBorder="1" applyAlignment="1" applyProtection="1">
      <alignment horizontal="center" vertical="center"/>
      <protection/>
    </xf>
    <xf numFmtId="0" fontId="35" fillId="34" borderId="0" xfId="55" applyFont="1" applyFill="1" applyBorder="1" applyAlignment="1" applyProtection="1">
      <alignment horizontal="center" vertical="center" wrapText="1"/>
      <protection/>
    </xf>
    <xf numFmtId="0" fontId="5" fillId="34" borderId="12" xfId="55" applyFont="1" applyFill="1" applyBorder="1" applyAlignment="1" applyProtection="1">
      <alignment horizontal="center" vertical="center"/>
      <protection/>
    </xf>
    <xf numFmtId="0" fontId="5" fillId="34" borderId="12" xfId="55" applyFont="1" applyFill="1" applyBorder="1" applyAlignment="1" applyProtection="1">
      <alignment horizontal="left" vertical="center"/>
      <protection/>
    </xf>
    <xf numFmtId="0" fontId="73" fillId="0" borderId="14" xfId="0" applyFont="1" applyBorder="1" applyAlignment="1" applyProtection="1">
      <alignment horizontal="left" vertical="center"/>
      <protection/>
    </xf>
    <xf numFmtId="0" fontId="65" fillId="0" borderId="24" xfId="0" applyFont="1" applyBorder="1" applyAlignment="1" applyProtection="1">
      <alignment horizontal="center" vertical="center"/>
      <protection/>
    </xf>
    <xf numFmtId="0" fontId="5" fillId="34" borderId="17" xfId="55" applyFont="1" applyFill="1" applyBorder="1" applyAlignment="1" applyProtection="1">
      <alignment horizontal="center" vertical="center" wrapText="1"/>
      <protection/>
    </xf>
    <xf numFmtId="3" fontId="77" fillId="9" borderId="0" xfId="0" applyNumberFormat="1" applyFont="1" applyFill="1" applyBorder="1" applyAlignment="1" applyProtection="1">
      <alignment horizontal="center" vertical="center"/>
      <protection hidden="1"/>
    </xf>
    <xf numFmtId="0" fontId="78" fillId="9" borderId="22" xfId="0" applyFont="1" applyFill="1" applyBorder="1" applyAlignment="1" applyProtection="1">
      <alignment vertical="center"/>
      <protection hidden="1"/>
    </xf>
    <xf numFmtId="0" fontId="78" fillId="9" borderId="11" xfId="0" applyFont="1" applyFill="1" applyBorder="1" applyAlignment="1" applyProtection="1">
      <alignment horizontal="center" vertical="center"/>
      <protection hidden="1"/>
    </xf>
    <xf numFmtId="0" fontId="78" fillId="9" borderId="23" xfId="0" applyFont="1" applyFill="1" applyBorder="1" applyAlignment="1" applyProtection="1">
      <alignment vertical="center"/>
      <protection hidden="1"/>
    </xf>
    <xf numFmtId="0" fontId="78" fillId="9" borderId="20" xfId="0" applyFont="1" applyFill="1" applyBorder="1" applyAlignment="1" applyProtection="1">
      <alignment horizontal="center" vertical="center"/>
      <protection hidden="1"/>
    </xf>
    <xf numFmtId="0" fontId="78" fillId="9" borderId="14" xfId="0" applyFont="1" applyFill="1" applyBorder="1" applyAlignment="1" applyProtection="1">
      <alignment horizontal="center" vertical="center"/>
      <protection hidden="1"/>
    </xf>
    <xf numFmtId="3" fontId="78" fillId="9" borderId="20" xfId="0" applyNumberFormat="1" applyFont="1" applyFill="1" applyBorder="1" applyAlignment="1" applyProtection="1">
      <alignment horizontal="right" vertical="center"/>
      <protection hidden="1"/>
    </xf>
    <xf numFmtId="0" fontId="64" fillId="9" borderId="0" xfId="0" applyFont="1" applyFill="1" applyBorder="1" applyAlignment="1" applyProtection="1">
      <alignment vertical="center" textRotation="90"/>
      <protection hidden="1"/>
    </xf>
    <xf numFmtId="0" fontId="65" fillId="9" borderId="0" xfId="0" applyFont="1" applyFill="1" applyBorder="1" applyAlignment="1" applyProtection="1">
      <alignment vertical="center"/>
      <protection hidden="1"/>
    </xf>
    <xf numFmtId="0" fontId="65" fillId="0" borderId="22" xfId="0" applyFont="1" applyBorder="1" applyAlignment="1" applyProtection="1">
      <alignment vertical="center"/>
      <protection/>
    </xf>
    <xf numFmtId="0" fontId="64" fillId="0" borderId="23" xfId="0" applyFont="1" applyBorder="1" applyAlignment="1" applyProtection="1">
      <alignment vertical="center"/>
      <protection/>
    </xf>
    <xf numFmtId="0" fontId="79" fillId="9" borderId="0" xfId="0" applyFont="1" applyFill="1" applyBorder="1" applyAlignment="1" applyProtection="1">
      <alignment vertical="center"/>
      <protection hidden="1"/>
    </xf>
    <xf numFmtId="0" fontId="78" fillId="9" borderId="10" xfId="0" applyFont="1" applyFill="1" applyBorder="1" applyAlignment="1" applyProtection="1">
      <alignment vertical="center"/>
      <protection hidden="1"/>
    </xf>
    <xf numFmtId="0" fontId="78" fillId="9" borderId="20" xfId="0" applyFont="1" applyFill="1" applyBorder="1" applyAlignment="1" applyProtection="1">
      <alignment horizontal="right" vertical="center"/>
      <protection hidden="1"/>
    </xf>
    <xf numFmtId="3" fontId="66" fillId="9" borderId="10" xfId="0" applyNumberFormat="1" applyFont="1" applyFill="1" applyBorder="1" applyAlignment="1" applyProtection="1">
      <alignment vertical="center"/>
      <protection hidden="1"/>
    </xf>
    <xf numFmtId="3" fontId="78" fillId="9" borderId="10" xfId="0" applyNumberFormat="1" applyFont="1" applyFill="1" applyBorder="1" applyAlignment="1" applyProtection="1">
      <alignment vertical="center"/>
      <protection hidden="1"/>
    </xf>
    <xf numFmtId="0" fontId="65" fillId="33" borderId="25" xfId="0" applyFont="1" applyFill="1" applyBorder="1" applyAlignment="1" applyProtection="1">
      <alignment horizontal="center" vertical="center"/>
      <protection locked="0"/>
    </xf>
    <xf numFmtId="0" fontId="65" fillId="33" borderId="26" xfId="0" applyFont="1" applyFill="1" applyBorder="1" applyAlignment="1" applyProtection="1">
      <alignment horizontal="center" vertical="center"/>
      <protection locked="0"/>
    </xf>
    <xf numFmtId="3" fontId="65" fillId="9" borderId="27" xfId="0" applyNumberFormat="1" applyFont="1" applyFill="1" applyBorder="1" applyAlignment="1" applyProtection="1">
      <alignment vertical="center"/>
      <protection hidden="1"/>
    </xf>
    <xf numFmtId="0" fontId="64" fillId="0" borderId="28" xfId="0" applyFont="1" applyBorder="1" applyAlignment="1" applyProtection="1">
      <alignment vertical="center"/>
      <protection/>
    </xf>
    <xf numFmtId="3" fontId="64" fillId="33" borderId="29" xfId="0" applyNumberFormat="1" applyFont="1" applyFill="1" applyBorder="1" applyAlignment="1" applyProtection="1">
      <alignment vertical="center"/>
      <protection locked="0"/>
    </xf>
    <xf numFmtId="0" fontId="64" fillId="0" borderId="30" xfId="0" applyFont="1" applyBorder="1" applyAlignment="1" applyProtection="1">
      <alignment vertical="center"/>
      <protection/>
    </xf>
    <xf numFmtId="0" fontId="64" fillId="0" borderId="31" xfId="0" applyFont="1" applyBorder="1" applyAlignment="1" applyProtection="1">
      <alignment vertical="center"/>
      <protection/>
    </xf>
    <xf numFmtId="0" fontId="65" fillId="0" borderId="32" xfId="0" applyFont="1" applyBorder="1" applyAlignment="1" applyProtection="1">
      <alignment horizontal="center" vertical="center"/>
      <protection/>
    </xf>
    <xf numFmtId="0" fontId="65" fillId="0" borderId="31" xfId="0" applyFont="1" applyBorder="1" applyAlignment="1" applyProtection="1">
      <alignment horizontal="center" vertical="center"/>
      <protection/>
    </xf>
    <xf numFmtId="0" fontId="64" fillId="0" borderId="28" xfId="0" applyFont="1" applyBorder="1" applyAlignment="1" applyProtection="1">
      <alignment vertical="center"/>
      <protection hidden="1"/>
    </xf>
    <xf numFmtId="0" fontId="64" fillId="0" borderId="29" xfId="0" applyFont="1" applyFill="1" applyBorder="1" applyAlignment="1" applyProtection="1">
      <alignment vertical="center"/>
      <protection hidden="1"/>
    </xf>
    <xf numFmtId="0" fontId="64" fillId="0" borderId="30" xfId="0" applyFont="1" applyBorder="1" applyAlignment="1" applyProtection="1">
      <alignment vertical="center"/>
      <protection hidden="1"/>
    </xf>
    <xf numFmtId="0" fontId="65" fillId="0" borderId="25" xfId="0" applyFont="1" applyFill="1" applyBorder="1" applyAlignment="1" applyProtection="1">
      <alignment vertical="center"/>
      <protection hidden="1"/>
    </xf>
    <xf numFmtId="0" fontId="64" fillId="0" borderId="31" xfId="0" applyFont="1" applyBorder="1" applyAlignment="1" applyProtection="1">
      <alignment vertical="center"/>
      <protection hidden="1"/>
    </xf>
    <xf numFmtId="0" fontId="64" fillId="0" borderId="32" xfId="0" applyFont="1" applyBorder="1" applyAlignment="1" applyProtection="1">
      <alignment vertical="center"/>
      <protection/>
    </xf>
    <xf numFmtId="3" fontId="65" fillId="15" borderId="27" xfId="0" applyNumberFormat="1" applyFont="1" applyFill="1" applyBorder="1" applyAlignment="1" applyProtection="1">
      <alignment vertical="center"/>
      <protection hidden="1"/>
    </xf>
    <xf numFmtId="3" fontId="64" fillId="9" borderId="27" xfId="0" applyNumberFormat="1" applyFont="1" applyFill="1" applyBorder="1" applyAlignment="1" applyProtection="1">
      <alignment vertical="center"/>
      <protection hidden="1"/>
    </xf>
    <xf numFmtId="3" fontId="65" fillId="9" borderId="26" xfId="0" applyNumberFormat="1" applyFont="1" applyFill="1" applyBorder="1" applyAlignment="1" applyProtection="1">
      <alignment vertical="center"/>
      <protection hidden="1"/>
    </xf>
    <xf numFmtId="0" fontId="26" fillId="34" borderId="32" xfId="55" applyFont="1" applyFill="1" applyBorder="1" applyAlignment="1" applyProtection="1">
      <alignment vertical="top" wrapText="1"/>
      <protection/>
    </xf>
    <xf numFmtId="0" fontId="64" fillId="0" borderId="33" xfId="0" applyFont="1" applyBorder="1" applyAlignment="1" applyProtection="1">
      <alignment vertical="center"/>
      <protection/>
    </xf>
    <xf numFmtId="0" fontId="64" fillId="0" borderId="34" xfId="0" applyFont="1" applyBorder="1" applyAlignment="1" applyProtection="1">
      <alignment vertical="center"/>
      <protection/>
    </xf>
    <xf numFmtId="0" fontId="64" fillId="0" borderId="35" xfId="0" applyFont="1" applyBorder="1" applyAlignment="1" applyProtection="1">
      <alignment vertical="center"/>
      <protection/>
    </xf>
    <xf numFmtId="3" fontId="80" fillId="9" borderId="12" xfId="0" applyNumberFormat="1" applyFont="1" applyFill="1" applyBorder="1" applyAlignment="1" applyProtection="1">
      <alignment vertical="center"/>
      <protection hidden="1"/>
    </xf>
    <xf numFmtId="3" fontId="81" fillId="9" borderId="20" xfId="0" applyNumberFormat="1" applyFont="1" applyFill="1" applyBorder="1" applyAlignment="1" applyProtection="1">
      <alignment horizontal="right" vertical="center"/>
      <protection hidden="1"/>
    </xf>
    <xf numFmtId="3" fontId="82" fillId="9" borderId="1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35" fillId="34" borderId="36" xfId="55" applyFont="1" applyFill="1" applyBorder="1" applyAlignment="1" applyProtection="1">
      <alignment horizontal="center" vertical="center" wrapText="1"/>
      <protection/>
    </xf>
    <xf numFmtId="0" fontId="35" fillId="34" borderId="33" xfId="55" applyFont="1" applyFill="1" applyBorder="1" applyAlignment="1" applyProtection="1">
      <alignment horizontal="center" vertical="center" wrapText="1"/>
      <protection/>
    </xf>
    <xf numFmtId="0" fontId="64" fillId="0" borderId="36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67" fillId="9" borderId="10" xfId="0" applyFont="1" applyFill="1" applyBorder="1" applyAlignment="1" applyProtection="1">
      <alignment horizontal="center" vertical="center"/>
      <protection hidden="1" locked="0"/>
    </xf>
    <xf numFmtId="0" fontId="83" fillId="0" borderId="38" xfId="0" applyFont="1" applyBorder="1" applyAlignment="1" applyProtection="1">
      <alignment horizontal="center" vertical="center"/>
      <protection/>
    </xf>
    <xf numFmtId="0" fontId="83" fillId="0" borderId="39" xfId="0" applyFont="1" applyBorder="1" applyAlignment="1" applyProtection="1">
      <alignment horizontal="center" vertical="center"/>
      <protection/>
    </xf>
    <xf numFmtId="0" fontId="65" fillId="33" borderId="40" xfId="0" applyFont="1" applyFill="1" applyBorder="1" applyAlignment="1" applyProtection="1">
      <alignment horizontal="right" vertical="center"/>
      <protection locked="0"/>
    </xf>
    <xf numFmtId="0" fontId="64" fillId="9" borderId="12" xfId="0" applyFont="1" applyFill="1" applyBorder="1" applyAlignment="1" applyProtection="1">
      <alignment vertical="center"/>
      <protection/>
    </xf>
    <xf numFmtId="0" fontId="65" fillId="9" borderId="40" xfId="0" applyFont="1" applyFill="1" applyBorder="1" applyAlignment="1" applyProtection="1">
      <alignment horizontal="right" vertical="center"/>
      <protection/>
    </xf>
    <xf numFmtId="0" fontId="65" fillId="35" borderId="14" xfId="0" applyFont="1" applyFill="1" applyBorder="1" applyAlignment="1" applyProtection="1">
      <alignment horizontal="right" vertical="center"/>
      <protection hidden="1"/>
    </xf>
    <xf numFmtId="0" fontId="5" fillId="34" borderId="12" xfId="55" applyFont="1" applyFill="1" applyBorder="1" applyAlignment="1" applyProtection="1">
      <alignment horizontal="center" vertical="center"/>
      <protection/>
    </xf>
    <xf numFmtId="0" fontId="5" fillId="34" borderId="17" xfId="55" applyFont="1" applyFill="1" applyBorder="1" applyAlignment="1" applyProtection="1">
      <alignment horizontal="center" vertical="center"/>
      <protection/>
    </xf>
    <xf numFmtId="3" fontId="84" fillId="35" borderId="29" xfId="0" applyNumberFormat="1" applyFont="1" applyFill="1" applyBorder="1" applyAlignment="1" applyProtection="1">
      <alignment vertical="center"/>
      <protection hidden="1"/>
    </xf>
    <xf numFmtId="3" fontId="85" fillId="35" borderId="29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67" fillId="9" borderId="0" xfId="0" applyFont="1" applyFill="1" applyBorder="1" applyAlignment="1" applyProtection="1">
      <alignment horizontal="center" vertical="center"/>
      <protection hidden="1" locked="0"/>
    </xf>
    <xf numFmtId="0" fontId="65" fillId="35" borderId="10" xfId="0" applyFont="1" applyFill="1" applyBorder="1" applyAlignment="1" applyProtection="1">
      <alignment horizontal="right" vertical="center"/>
      <protection hidden="1"/>
    </xf>
    <xf numFmtId="0" fontId="72" fillId="0" borderId="24" xfId="0" applyFont="1" applyBorder="1" applyAlignment="1" applyProtection="1">
      <alignment horizontal="center" vertical="center"/>
      <protection/>
    </xf>
    <xf numFmtId="0" fontId="65" fillId="33" borderId="12" xfId="0" applyFont="1" applyFill="1" applyBorder="1" applyAlignment="1" applyProtection="1">
      <alignment horizontal="center" vertical="center"/>
      <protection locked="0"/>
    </xf>
    <xf numFmtId="0" fontId="67" fillId="16" borderId="11" xfId="0" applyFont="1" applyFill="1" applyBorder="1" applyAlignment="1" applyProtection="1">
      <alignment horizontal="center" vertical="center"/>
      <protection/>
    </xf>
    <xf numFmtId="0" fontId="26" fillId="34" borderId="24" xfId="55" applyFont="1" applyFill="1" applyBorder="1" applyAlignment="1" applyProtection="1">
      <alignment horizontal="center" vertical="center"/>
      <protection/>
    </xf>
    <xf numFmtId="0" fontId="26" fillId="34" borderId="15" xfId="55" applyFont="1" applyFill="1" applyBorder="1" applyAlignment="1" applyProtection="1">
      <alignment horizontal="center" vertical="center"/>
      <protection/>
    </xf>
    <xf numFmtId="0" fontId="26" fillId="34" borderId="20" xfId="55" applyFont="1" applyFill="1" applyBorder="1" applyAlignment="1" applyProtection="1">
      <alignment horizontal="center" vertical="center"/>
      <protection/>
    </xf>
    <xf numFmtId="0" fontId="26" fillId="34" borderId="10" xfId="55" applyFont="1" applyFill="1" applyBorder="1" applyAlignment="1" applyProtection="1">
      <alignment horizontal="center" vertical="center" wrapText="1"/>
      <protection/>
    </xf>
    <xf numFmtId="0" fontId="26" fillId="34" borderId="10" xfId="55" applyFont="1" applyFill="1" applyBorder="1" applyAlignment="1" applyProtection="1">
      <alignment horizontal="center" vertical="center"/>
      <protection/>
    </xf>
    <xf numFmtId="0" fontId="5" fillId="34" borderId="10" xfId="55" applyFont="1" applyFill="1" applyBorder="1" applyAlignment="1" applyProtection="1">
      <alignment horizontal="center" vertical="center"/>
      <protection/>
    </xf>
    <xf numFmtId="0" fontId="5" fillId="34" borderId="12" xfId="55" applyFont="1" applyFill="1" applyBorder="1" applyAlignment="1" applyProtection="1">
      <alignment horizontal="center" vertical="center"/>
      <protection/>
    </xf>
    <xf numFmtId="0" fontId="45" fillId="34" borderId="10" xfId="55" applyFont="1" applyFill="1" applyBorder="1" applyAlignment="1" applyProtection="1">
      <alignment horizontal="center" vertical="center"/>
      <protection locked="0"/>
    </xf>
    <xf numFmtId="0" fontId="5" fillId="34" borderId="17" xfId="55" applyFont="1" applyFill="1" applyBorder="1" applyAlignment="1" applyProtection="1">
      <alignment horizontal="center" vertical="center"/>
      <protection/>
    </xf>
    <xf numFmtId="0" fontId="5" fillId="34" borderId="18" xfId="55" applyFont="1" applyFill="1" applyBorder="1" applyAlignment="1" applyProtection="1">
      <alignment horizontal="center" vertical="center"/>
      <protection/>
    </xf>
    <xf numFmtId="0" fontId="5" fillId="34" borderId="24" xfId="55" applyFont="1" applyFill="1" applyBorder="1" applyAlignment="1" applyProtection="1">
      <alignment horizontal="center" vertical="center"/>
      <protection/>
    </xf>
    <xf numFmtId="0" fontId="46" fillId="33" borderId="22" xfId="55" applyFont="1" applyFill="1" applyBorder="1" applyAlignment="1" applyProtection="1">
      <alignment horizontal="center" vertical="center"/>
      <protection/>
    </xf>
    <xf numFmtId="0" fontId="46" fillId="33" borderId="11" xfId="55" applyFont="1" applyFill="1" applyBorder="1" applyAlignment="1" applyProtection="1">
      <alignment horizontal="center" vertical="center"/>
      <protection/>
    </xf>
    <xf numFmtId="0" fontId="46" fillId="33" borderId="23" xfId="55" applyFont="1" applyFill="1" applyBorder="1" applyAlignment="1" applyProtection="1">
      <alignment horizontal="center" vertical="center"/>
      <protection/>
    </xf>
    <xf numFmtId="0" fontId="5" fillId="34" borderId="13" xfId="55" applyFont="1" applyFill="1" applyBorder="1" applyAlignment="1" applyProtection="1">
      <alignment horizontal="center" vertical="center"/>
      <protection/>
    </xf>
    <xf numFmtId="0" fontId="5" fillId="34" borderId="21" xfId="55" applyFont="1" applyFill="1" applyBorder="1" applyAlignment="1" applyProtection="1">
      <alignment horizontal="center" vertical="center"/>
      <protection/>
    </xf>
    <xf numFmtId="0" fontId="5" fillId="34" borderId="0" xfId="55" applyFont="1" applyFill="1" applyBorder="1" applyAlignment="1" applyProtection="1">
      <alignment horizontal="center" vertical="center"/>
      <protection/>
    </xf>
    <xf numFmtId="0" fontId="5" fillId="34" borderId="19" xfId="55" applyFont="1" applyFill="1" applyBorder="1" applyAlignment="1" applyProtection="1">
      <alignment horizontal="center" vertical="center"/>
      <protection/>
    </xf>
    <xf numFmtId="0" fontId="5" fillId="34" borderId="15" xfId="55" applyFont="1" applyFill="1" applyBorder="1" applyAlignment="1" applyProtection="1">
      <alignment horizontal="center" vertical="center"/>
      <protection/>
    </xf>
    <xf numFmtId="0" fontId="5" fillId="34" borderId="20" xfId="55" applyFont="1" applyFill="1" applyBorder="1" applyAlignment="1" applyProtection="1">
      <alignment horizontal="center" vertical="center"/>
      <protection/>
    </xf>
    <xf numFmtId="0" fontId="65" fillId="12" borderId="19" xfId="0" applyFont="1" applyFill="1" applyBorder="1" applyAlignment="1" applyProtection="1">
      <alignment horizontal="center" vertical="center" textRotation="90"/>
      <protection hidden="1"/>
    </xf>
    <xf numFmtId="0" fontId="64" fillId="12" borderId="22" xfId="0" applyFont="1" applyFill="1" applyBorder="1" applyAlignment="1" applyProtection="1">
      <alignment horizontal="center" vertical="center"/>
      <protection hidden="1"/>
    </xf>
    <xf numFmtId="0" fontId="64" fillId="12" borderId="11" xfId="0" applyFont="1" applyFill="1" applyBorder="1" applyAlignment="1" applyProtection="1">
      <alignment horizontal="center" vertical="center"/>
      <protection hidden="1"/>
    </xf>
    <xf numFmtId="0" fontId="64" fillId="12" borderId="23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left" vertical="center"/>
      <protection locked="0"/>
    </xf>
    <xf numFmtId="9" fontId="64" fillId="0" borderId="10" xfId="0" applyNumberFormat="1" applyFont="1" applyBorder="1" applyAlignment="1" applyProtection="1">
      <alignment horizontal="left" vertical="center"/>
      <protection locked="0"/>
    </xf>
    <xf numFmtId="0" fontId="67" fillId="12" borderId="11" xfId="0" applyFont="1" applyFill="1" applyBorder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26" fillId="34" borderId="10" xfId="55" applyFont="1" applyFill="1" applyBorder="1" applyAlignment="1" applyProtection="1">
      <alignment horizontal="left" vertical="top" wrapText="1"/>
      <protection/>
    </xf>
    <xf numFmtId="0" fontId="65" fillId="0" borderId="1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/>
    </xf>
    <xf numFmtId="0" fontId="5" fillId="34" borderId="10" xfId="55" applyFont="1" applyFill="1" applyBorder="1" applyAlignment="1" applyProtection="1">
      <alignment horizontal="left" vertical="top" wrapText="1"/>
      <protection/>
    </xf>
    <xf numFmtId="0" fontId="26" fillId="34" borderId="0" xfId="55" applyFont="1" applyFill="1" applyBorder="1" applyAlignment="1" applyProtection="1">
      <alignment horizontal="left" vertical="top" wrapText="1"/>
      <protection/>
    </xf>
    <xf numFmtId="0" fontId="65" fillId="12" borderId="22" xfId="0" applyFont="1" applyFill="1" applyBorder="1" applyAlignment="1" applyProtection="1">
      <alignment horizontal="center" vertical="center"/>
      <protection hidden="1"/>
    </xf>
    <xf numFmtId="0" fontId="65" fillId="12" borderId="11" xfId="0" applyFont="1" applyFill="1" applyBorder="1" applyAlignment="1" applyProtection="1">
      <alignment horizontal="center" vertical="center"/>
      <protection hidden="1"/>
    </xf>
    <xf numFmtId="0" fontId="65" fillId="12" borderId="23" xfId="0" applyFont="1" applyFill="1" applyBorder="1" applyAlignment="1" applyProtection="1">
      <alignment horizontal="center" vertical="center"/>
      <protection hidden="1"/>
    </xf>
    <xf numFmtId="0" fontId="5" fillId="34" borderId="0" xfId="55" applyFont="1" applyFill="1" applyBorder="1" applyAlignment="1" applyProtection="1">
      <alignment horizontal="center" vertical="center"/>
      <protection locked="0"/>
    </xf>
    <xf numFmtId="0" fontId="35" fillId="34" borderId="0" xfId="55" applyFont="1" applyFill="1" applyBorder="1" applyAlignment="1" applyProtection="1">
      <alignment horizontal="center" vertical="center" wrapText="1"/>
      <protection/>
    </xf>
    <xf numFmtId="0" fontId="26" fillId="34" borderId="0" xfId="55" applyFont="1" applyFill="1" applyBorder="1" applyAlignment="1" applyProtection="1">
      <alignment horizontal="center" vertical="center" wrapText="1"/>
      <protection/>
    </xf>
    <xf numFmtId="0" fontId="26" fillId="34" borderId="15" xfId="55" applyFont="1" applyFill="1" applyBorder="1" applyAlignment="1" applyProtection="1">
      <alignment horizontal="center" vertical="center" wrapText="1"/>
      <protection/>
    </xf>
    <xf numFmtId="0" fontId="5" fillId="33" borderId="13" xfId="55" applyFont="1" applyFill="1" applyBorder="1" applyAlignment="1" applyProtection="1">
      <alignment horizontal="left" vertical="center"/>
      <protection locked="0"/>
    </xf>
    <xf numFmtId="0" fontId="5" fillId="33" borderId="21" xfId="55" applyFont="1" applyFill="1" applyBorder="1" applyAlignment="1" applyProtection="1">
      <alignment horizontal="left" vertical="center"/>
      <protection locked="0"/>
    </xf>
    <xf numFmtId="0" fontId="5" fillId="33" borderId="0" xfId="55" applyFont="1" applyFill="1" applyBorder="1" applyAlignment="1" applyProtection="1">
      <alignment horizontal="left" vertical="center"/>
      <protection locked="0"/>
    </xf>
    <xf numFmtId="0" fontId="5" fillId="33" borderId="19" xfId="55" applyFont="1" applyFill="1" applyBorder="1" applyAlignment="1" applyProtection="1">
      <alignment horizontal="left" vertical="center"/>
      <protection locked="0"/>
    </xf>
    <xf numFmtId="0" fontId="5" fillId="33" borderId="15" xfId="55" applyFont="1" applyFill="1" applyBorder="1" applyAlignment="1" applyProtection="1">
      <alignment horizontal="left" vertical="center"/>
      <protection locked="0"/>
    </xf>
    <xf numFmtId="0" fontId="5" fillId="33" borderId="20" xfId="55" applyFont="1" applyFill="1" applyBorder="1" applyAlignment="1" applyProtection="1">
      <alignment horizontal="left" vertical="center"/>
      <protection locked="0"/>
    </xf>
    <xf numFmtId="0" fontId="5" fillId="33" borderId="17" xfId="55" applyFont="1" applyFill="1" applyBorder="1" applyAlignment="1" applyProtection="1">
      <alignment horizontal="left" vertical="center"/>
      <protection locked="0"/>
    </xf>
    <xf numFmtId="0" fontId="5" fillId="33" borderId="18" xfId="55" applyFont="1" applyFill="1" applyBorder="1" applyAlignment="1" applyProtection="1">
      <alignment horizontal="left" vertical="center"/>
      <protection locked="0"/>
    </xf>
    <xf numFmtId="0" fontId="73" fillId="0" borderId="24" xfId="0" applyFont="1" applyFill="1" applyBorder="1" applyAlignment="1" applyProtection="1">
      <alignment horizontal="center" vertical="center"/>
      <protection/>
    </xf>
    <xf numFmtId="0" fontId="73" fillId="0" borderId="20" xfId="0" applyFont="1" applyFill="1" applyBorder="1" applyAlignment="1" applyProtection="1">
      <alignment horizontal="center" vertical="center"/>
      <protection/>
    </xf>
    <xf numFmtId="0" fontId="65" fillId="38" borderId="19" xfId="0" applyFont="1" applyFill="1" applyBorder="1" applyAlignment="1" applyProtection="1">
      <alignment horizontal="center" vertical="center" textRotation="90"/>
      <protection hidden="1"/>
    </xf>
    <xf numFmtId="0" fontId="65" fillId="38" borderId="22" xfId="0" applyFont="1" applyFill="1" applyBorder="1" applyAlignment="1" applyProtection="1">
      <alignment horizontal="center" vertical="center"/>
      <protection hidden="1"/>
    </xf>
    <xf numFmtId="0" fontId="65" fillId="38" borderId="11" xfId="0" applyFont="1" applyFill="1" applyBorder="1" applyAlignment="1" applyProtection="1">
      <alignment horizontal="center" vertical="center"/>
      <protection hidden="1"/>
    </xf>
    <xf numFmtId="0" fontId="65" fillId="38" borderId="23" xfId="0" applyFont="1" applyFill="1" applyBorder="1" applyAlignment="1" applyProtection="1">
      <alignment horizontal="center" vertical="center"/>
      <protection hidden="1"/>
    </xf>
    <xf numFmtId="0" fontId="64" fillId="38" borderId="22" xfId="0" applyFont="1" applyFill="1" applyBorder="1" applyAlignment="1" applyProtection="1">
      <alignment horizontal="center" vertical="center"/>
      <protection hidden="1"/>
    </xf>
    <xf numFmtId="0" fontId="64" fillId="38" borderId="11" xfId="0" applyFont="1" applyFill="1" applyBorder="1" applyAlignment="1" applyProtection="1">
      <alignment horizontal="center" vertical="center"/>
      <protection hidden="1"/>
    </xf>
    <xf numFmtId="0" fontId="64" fillId="38" borderId="23" xfId="0" applyFont="1" applyFill="1" applyBorder="1" applyAlignment="1" applyProtection="1">
      <alignment horizontal="center" vertical="center"/>
      <protection hidden="1"/>
    </xf>
    <xf numFmtId="0" fontId="83" fillId="9" borderId="12" xfId="0" applyFont="1" applyFill="1" applyBorder="1" applyAlignment="1" applyProtection="1">
      <alignment horizontal="center" vertical="center" wrapText="1"/>
      <protection hidden="1" locked="0"/>
    </xf>
    <xf numFmtId="0" fontId="83" fillId="9" borderId="14" xfId="0" applyFont="1" applyFill="1" applyBorder="1" applyAlignment="1" applyProtection="1">
      <alignment horizontal="center" vertical="center" wrapText="1"/>
      <protection hidden="1" locked="0"/>
    </xf>
    <xf numFmtId="0" fontId="45" fillId="34" borderId="12" xfId="55" applyFont="1" applyFill="1" applyBorder="1" applyAlignment="1" applyProtection="1">
      <alignment horizontal="center" vertical="center"/>
      <protection locked="0"/>
    </xf>
    <xf numFmtId="0" fontId="46" fillId="33" borderId="22" xfId="55" applyFont="1" applyFill="1" applyBorder="1" applyAlignment="1" applyProtection="1">
      <alignment horizontal="center" vertical="center"/>
      <protection locked="0"/>
    </xf>
    <xf numFmtId="0" fontId="46" fillId="33" borderId="11" xfId="55" applyFont="1" applyFill="1" applyBorder="1" applyAlignment="1" applyProtection="1">
      <alignment horizontal="center" vertical="center"/>
      <protection locked="0"/>
    </xf>
    <xf numFmtId="0" fontId="46" fillId="33" borderId="23" xfId="55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5" fillId="34" borderId="16" xfId="55" applyFont="1" applyFill="1" applyBorder="1" applyAlignment="1" applyProtection="1">
      <alignment horizontal="center" vertical="center"/>
      <protection/>
    </xf>
    <xf numFmtId="0" fontId="5" fillId="34" borderId="14" xfId="55" applyFont="1" applyFill="1" applyBorder="1" applyAlignment="1" applyProtection="1">
      <alignment horizontal="center" vertical="center"/>
      <protection/>
    </xf>
    <xf numFmtId="0" fontId="47" fillId="34" borderId="18" xfId="55" applyFont="1" applyFill="1" applyBorder="1" applyAlignment="1" applyProtection="1">
      <alignment horizontal="left" vertical="center"/>
      <protection locked="0"/>
    </xf>
    <xf numFmtId="0" fontId="47" fillId="34" borderId="0" xfId="55" applyFont="1" applyFill="1" applyBorder="1" applyAlignment="1" applyProtection="1">
      <alignment horizontal="left" vertical="center"/>
      <protection locked="0"/>
    </xf>
    <xf numFmtId="0" fontId="47" fillId="34" borderId="19" xfId="55" applyFont="1" applyFill="1" applyBorder="1" applyAlignment="1" applyProtection="1">
      <alignment horizontal="left" vertical="center"/>
      <protection locked="0"/>
    </xf>
    <xf numFmtId="0" fontId="67" fillId="37" borderId="11" xfId="0" applyFont="1" applyFill="1" applyBorder="1" applyAlignment="1" applyProtection="1">
      <alignment horizontal="center" vertical="center"/>
      <protection hidden="1"/>
    </xf>
    <xf numFmtId="0" fontId="47" fillId="34" borderId="24" xfId="55" applyFont="1" applyFill="1" applyBorder="1" applyAlignment="1" applyProtection="1">
      <alignment horizontal="left" vertical="center"/>
      <protection locked="0"/>
    </xf>
    <xf numFmtId="0" fontId="47" fillId="34" borderId="15" xfId="55" applyFont="1" applyFill="1" applyBorder="1" applyAlignment="1" applyProtection="1">
      <alignment horizontal="left" vertical="center"/>
      <protection locked="0"/>
    </xf>
    <xf numFmtId="0" fontId="47" fillId="34" borderId="20" xfId="55" applyFont="1" applyFill="1" applyBorder="1" applyAlignment="1" applyProtection="1">
      <alignment horizontal="left" vertical="center"/>
      <protection locked="0"/>
    </xf>
    <xf numFmtId="0" fontId="65" fillId="33" borderId="24" xfId="0" applyFont="1" applyFill="1" applyBorder="1" applyAlignment="1" applyProtection="1">
      <alignment horizontal="center" vertical="center"/>
      <protection locked="0"/>
    </xf>
    <xf numFmtId="0" fontId="65" fillId="33" borderId="20" xfId="0" applyFont="1" applyFill="1" applyBorder="1" applyAlignment="1" applyProtection="1">
      <alignment horizontal="center" vertical="center"/>
      <protection locked="0"/>
    </xf>
    <xf numFmtId="0" fontId="46" fillId="33" borderId="41" xfId="55" applyFont="1" applyFill="1" applyBorder="1" applyAlignment="1" applyProtection="1">
      <alignment horizontal="center" vertical="center"/>
      <protection locked="0"/>
    </xf>
    <xf numFmtId="0" fontId="5" fillId="33" borderId="22" xfId="55" applyFont="1" applyFill="1" applyBorder="1" applyAlignment="1" applyProtection="1">
      <alignment horizontal="center" vertical="center"/>
      <protection locked="0"/>
    </xf>
    <xf numFmtId="0" fontId="5" fillId="33" borderId="11" xfId="55" applyFont="1" applyFill="1" applyBorder="1" applyAlignment="1" applyProtection="1">
      <alignment horizontal="center" vertical="center"/>
      <protection locked="0"/>
    </xf>
    <xf numFmtId="0" fontId="5" fillId="33" borderId="23" xfId="55" applyFont="1" applyFill="1" applyBorder="1" applyAlignment="1" applyProtection="1">
      <alignment horizontal="center" vertical="center"/>
      <protection locked="0"/>
    </xf>
    <xf numFmtId="0" fontId="67" fillId="9" borderId="11" xfId="0" applyFont="1" applyFill="1" applyBorder="1" applyAlignment="1" applyProtection="1">
      <alignment horizontal="center" vertical="center"/>
      <protection hidden="1"/>
    </xf>
    <xf numFmtId="0" fontId="45" fillId="34" borderId="27" xfId="55" applyFont="1" applyFill="1" applyBorder="1" applyAlignment="1" applyProtection="1">
      <alignment horizontal="center" vertical="center"/>
      <protection locked="0"/>
    </xf>
    <xf numFmtId="0" fontId="45" fillId="34" borderId="25" xfId="55" applyFont="1" applyFill="1" applyBorder="1" applyAlignment="1" applyProtection="1">
      <alignment horizontal="center" vertical="center"/>
      <protection locked="0"/>
    </xf>
    <xf numFmtId="0" fontId="64" fillId="9" borderId="19" xfId="0" applyFont="1" applyFill="1" applyBorder="1" applyAlignment="1" applyProtection="1">
      <alignment horizontal="center" vertical="center" textRotation="90"/>
      <protection hidden="1"/>
    </xf>
    <xf numFmtId="0" fontId="64" fillId="9" borderId="22" xfId="0" applyFont="1" applyFill="1" applyBorder="1" applyAlignment="1" applyProtection="1">
      <alignment horizontal="center" vertical="center"/>
      <protection hidden="1"/>
    </xf>
    <xf numFmtId="0" fontId="64" fillId="9" borderId="11" xfId="0" applyFont="1" applyFill="1" applyBorder="1" applyAlignment="1" applyProtection="1">
      <alignment horizontal="center" vertical="center"/>
      <protection hidden="1"/>
    </xf>
    <xf numFmtId="0" fontId="64" fillId="9" borderId="23" xfId="0" applyFont="1" applyFill="1" applyBorder="1" applyAlignment="1" applyProtection="1">
      <alignment horizontal="center" vertical="center"/>
      <protection hidden="1"/>
    </xf>
    <xf numFmtId="0" fontId="5" fillId="34" borderId="36" xfId="55" applyFont="1" applyFill="1" applyBorder="1" applyAlignment="1" applyProtection="1">
      <alignment horizontal="center" vertical="center"/>
      <protection locked="0"/>
    </xf>
    <xf numFmtId="0" fontId="5" fillId="34" borderId="33" xfId="55" applyFont="1" applyFill="1" applyBorder="1" applyAlignment="1" applyProtection="1">
      <alignment horizontal="center" vertical="center"/>
      <protection locked="0"/>
    </xf>
    <xf numFmtId="0" fontId="5" fillId="34" borderId="42" xfId="55" applyFont="1" applyFill="1" applyBorder="1" applyAlignment="1" applyProtection="1">
      <alignment horizontal="center" vertical="center"/>
      <protection locked="0"/>
    </xf>
    <xf numFmtId="0" fontId="5" fillId="34" borderId="43" xfId="55" applyFont="1" applyFill="1" applyBorder="1" applyAlignment="1" applyProtection="1">
      <alignment horizontal="center" vertical="center"/>
      <protection locked="0"/>
    </xf>
    <xf numFmtId="0" fontId="5" fillId="34" borderId="44" xfId="55" applyFont="1" applyFill="1" applyBorder="1" applyAlignment="1" applyProtection="1">
      <alignment horizontal="center" vertical="center"/>
      <protection locked="0"/>
    </xf>
    <xf numFmtId="0" fontId="47" fillId="34" borderId="33" xfId="55" applyFont="1" applyFill="1" applyBorder="1" applyAlignment="1" applyProtection="1">
      <alignment horizontal="left" vertical="center"/>
      <protection locked="0"/>
    </xf>
    <xf numFmtId="0" fontId="5" fillId="33" borderId="45" xfId="55" applyFont="1" applyFill="1" applyBorder="1" applyAlignment="1" applyProtection="1">
      <alignment horizontal="left" vertical="center"/>
      <protection locked="0"/>
    </xf>
    <xf numFmtId="0" fontId="5" fillId="33" borderId="33" xfId="55" applyFont="1" applyFill="1" applyBorder="1" applyAlignment="1" applyProtection="1">
      <alignment horizontal="left" vertical="center"/>
      <protection locked="0"/>
    </xf>
    <xf numFmtId="0" fontId="47" fillId="34" borderId="46" xfId="55" applyFont="1" applyFill="1" applyBorder="1" applyAlignment="1" applyProtection="1">
      <alignment horizontal="left" vertical="center"/>
      <protection locked="0"/>
    </xf>
    <xf numFmtId="0" fontId="5" fillId="34" borderId="36" xfId="55" applyFont="1" applyFill="1" applyBorder="1" applyAlignment="1" applyProtection="1">
      <alignment horizontal="center" vertical="center" wrapText="1"/>
      <protection/>
    </xf>
    <xf numFmtId="0" fontId="5" fillId="34" borderId="0" xfId="55" applyFont="1" applyFill="1" applyBorder="1" applyAlignment="1" applyProtection="1">
      <alignment horizontal="center" vertical="center" wrapText="1"/>
      <protection/>
    </xf>
    <xf numFmtId="0" fontId="5" fillId="34" borderId="33" xfId="55" applyFont="1" applyFill="1" applyBorder="1" applyAlignment="1" applyProtection="1">
      <alignment horizontal="center" vertical="center" wrapText="1"/>
      <protection/>
    </xf>
    <xf numFmtId="0" fontId="26" fillId="34" borderId="32" xfId="55" applyFont="1" applyFill="1" applyBorder="1" applyAlignment="1" applyProtection="1">
      <alignment horizontal="center" vertical="center"/>
      <protection/>
    </xf>
    <xf numFmtId="0" fontId="26" fillId="34" borderId="27" xfId="55" applyFont="1" applyFill="1" applyBorder="1" applyAlignment="1" applyProtection="1">
      <alignment horizontal="center" vertical="center"/>
      <protection/>
    </xf>
    <xf numFmtId="0" fontId="5" fillId="33" borderId="47" xfId="55" applyFont="1" applyFill="1" applyBorder="1" applyAlignment="1" applyProtection="1">
      <alignment horizontal="left" vertical="center"/>
      <protection locked="0"/>
    </xf>
    <xf numFmtId="0" fontId="5" fillId="33" borderId="36" xfId="55" applyFont="1" applyFill="1" applyBorder="1" applyAlignment="1" applyProtection="1">
      <alignment horizontal="left" vertical="center"/>
      <protection locked="0"/>
    </xf>
    <xf numFmtId="0" fontId="5" fillId="34" borderId="27" xfId="55" applyFont="1" applyFill="1" applyBorder="1" applyAlignment="1" applyProtection="1">
      <alignment horizontal="center" vertical="center"/>
      <protection/>
    </xf>
    <xf numFmtId="0" fontId="5" fillId="34" borderId="32" xfId="55" applyFont="1" applyFill="1" applyBorder="1" applyAlignment="1" applyProtection="1">
      <alignment horizontal="center" vertical="center"/>
      <protection/>
    </xf>
    <xf numFmtId="0" fontId="5" fillId="33" borderId="48" xfId="55" applyFont="1" applyFill="1" applyBorder="1" applyAlignment="1" applyProtection="1">
      <alignment horizontal="center" vertical="center"/>
      <protection locked="0"/>
    </xf>
    <xf numFmtId="0" fontId="5" fillId="33" borderId="49" xfId="55" applyFont="1" applyFill="1" applyBorder="1" applyAlignment="1" applyProtection="1">
      <alignment horizontal="left" vertical="center"/>
      <protection locked="0"/>
    </xf>
    <xf numFmtId="0" fontId="26" fillId="34" borderId="46" xfId="55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26" fillId="34" borderId="27" xfId="55" applyFont="1" applyFill="1" applyBorder="1" applyAlignment="1" applyProtection="1">
      <alignment horizontal="left" vertical="top" wrapText="1"/>
      <protection/>
    </xf>
    <xf numFmtId="0" fontId="5" fillId="34" borderId="27" xfId="55" applyFont="1" applyFill="1" applyBorder="1" applyAlignment="1" applyProtection="1">
      <alignment horizontal="left" vertical="top" wrapText="1"/>
      <protection/>
    </xf>
    <xf numFmtId="0" fontId="5" fillId="34" borderId="28" xfId="55" applyFont="1" applyFill="1" applyBorder="1" applyAlignment="1" applyProtection="1">
      <alignment horizontal="center" vertical="center"/>
      <protection/>
    </xf>
    <xf numFmtId="0" fontId="5" fillId="34" borderId="30" xfId="55" applyFont="1" applyFill="1" applyBorder="1" applyAlignment="1" applyProtection="1">
      <alignment horizontal="center" vertical="center"/>
      <protection/>
    </xf>
    <xf numFmtId="0" fontId="26" fillId="34" borderId="32" xfId="55" applyFont="1" applyFill="1" applyBorder="1" applyAlignment="1" applyProtection="1">
      <alignment horizontal="center" vertical="center" wrapText="1"/>
      <protection/>
    </xf>
    <xf numFmtId="0" fontId="46" fillId="34" borderId="36" xfId="55" applyFont="1" applyFill="1" applyBorder="1" applyAlignment="1" applyProtection="1">
      <alignment horizontal="center" vertical="center"/>
      <protection/>
    </xf>
    <xf numFmtId="0" fontId="46" fillId="34" borderId="0" xfId="55" applyFont="1" applyFill="1" applyBorder="1" applyAlignment="1" applyProtection="1">
      <alignment horizontal="center" vertical="center"/>
      <protection/>
    </xf>
    <xf numFmtId="0" fontId="46" fillId="34" borderId="33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SheetLayoutView="100" zoomScalePageLayoutView="0" workbookViewId="0" topLeftCell="A16">
      <selection activeCell="K20" sqref="K20"/>
    </sheetView>
  </sheetViews>
  <sheetFormatPr defaultColWidth="9.140625" defaultRowHeight="15"/>
  <cols>
    <col min="1" max="1" width="3.8515625" style="12" customWidth="1"/>
    <col min="2" max="2" width="3.57421875" style="12" customWidth="1"/>
    <col min="3" max="3" width="5.00390625" style="12" customWidth="1"/>
    <col min="4" max="4" width="8.7109375" style="12" customWidth="1"/>
    <col min="5" max="5" width="7.57421875" style="12" customWidth="1"/>
    <col min="6" max="6" width="9.28125" style="12" customWidth="1"/>
    <col min="7" max="7" width="8.7109375" style="12" customWidth="1"/>
    <col min="8" max="8" width="9.7109375" style="12" customWidth="1"/>
    <col min="9" max="9" width="11.00390625" style="12" customWidth="1"/>
    <col min="10" max="10" width="9.421875" style="12" customWidth="1"/>
    <col min="11" max="11" width="10.8515625" style="12" customWidth="1"/>
    <col min="12" max="16384" width="9.140625" style="1" customWidth="1"/>
  </cols>
  <sheetData>
    <row r="1" spans="1:11" ht="12.75" customHeight="1">
      <c r="A1" s="249" t="s">
        <v>170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40" customFormat="1" ht="12.75" customHeight="1">
      <c r="A2" s="249" t="s">
        <v>169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6.5" customHeight="1">
      <c r="A3" s="250" t="s">
        <v>148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8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5">
      <c r="A5" s="216" t="s">
        <v>118</v>
      </c>
      <c r="B5" s="216"/>
      <c r="C5" s="216"/>
      <c r="D5" s="216"/>
      <c r="E5" s="216"/>
      <c r="F5" s="216"/>
      <c r="G5" s="216"/>
      <c r="H5" s="216" t="s">
        <v>0</v>
      </c>
      <c r="I5" s="216"/>
      <c r="J5" s="216"/>
      <c r="K5" s="216"/>
    </row>
    <row r="6" spans="1:11" ht="15" customHeight="1">
      <c r="A6" s="253"/>
      <c r="B6" s="253"/>
      <c r="C6" s="253"/>
      <c r="D6" s="253"/>
      <c r="E6" s="253"/>
      <c r="F6" s="253"/>
      <c r="G6" s="254"/>
      <c r="H6" s="36" t="s">
        <v>81</v>
      </c>
      <c r="I6" s="253"/>
      <c r="J6" s="253"/>
      <c r="K6" s="254"/>
    </row>
    <row r="7" spans="1:11" ht="15" customHeight="1">
      <c r="A7" s="255"/>
      <c r="B7" s="255"/>
      <c r="C7" s="255"/>
      <c r="D7" s="255"/>
      <c r="E7" s="255"/>
      <c r="F7" s="255"/>
      <c r="G7" s="256"/>
      <c r="H7" s="37" t="s">
        <v>78</v>
      </c>
      <c r="I7" s="255"/>
      <c r="J7" s="255"/>
      <c r="K7" s="256"/>
    </row>
    <row r="8" spans="1:11" ht="11.25" customHeight="1">
      <c r="A8" s="255"/>
      <c r="B8" s="255"/>
      <c r="C8" s="255"/>
      <c r="D8" s="255"/>
      <c r="E8" s="255"/>
      <c r="F8" s="255"/>
      <c r="G8" s="256"/>
      <c r="H8" s="259"/>
      <c r="I8" s="253"/>
      <c r="J8" s="253"/>
      <c r="K8" s="253"/>
    </row>
    <row r="9" spans="1:11" ht="11.25" customHeight="1">
      <c r="A9" s="257"/>
      <c r="B9" s="257"/>
      <c r="C9" s="257"/>
      <c r="D9" s="257"/>
      <c r="E9" s="257"/>
      <c r="F9" s="257"/>
      <c r="G9" s="258"/>
      <c r="H9" s="260"/>
      <c r="I9" s="255"/>
      <c r="J9" s="255"/>
      <c r="K9" s="255"/>
    </row>
    <row r="10" spans="1:11" ht="15">
      <c r="A10" s="216" t="s">
        <v>116</v>
      </c>
      <c r="B10" s="216"/>
      <c r="C10" s="216"/>
      <c r="D10" s="216"/>
      <c r="E10" s="216" t="s">
        <v>117</v>
      </c>
      <c r="F10" s="216"/>
      <c r="G10" s="216"/>
      <c r="H10" s="212" t="s">
        <v>76</v>
      </c>
      <c r="I10" s="213"/>
      <c r="J10" s="213"/>
      <c r="K10" s="214"/>
    </row>
    <row r="11" spans="1:11" ht="16.5" customHeight="1">
      <c r="A11" s="68"/>
      <c r="B11" s="69"/>
      <c r="C11" s="69"/>
      <c r="D11" s="70"/>
      <c r="E11" s="38"/>
      <c r="F11" s="38"/>
      <c r="G11" s="38"/>
      <c r="H11" s="223"/>
      <c r="I11" s="224"/>
      <c r="J11" s="224"/>
      <c r="K11" s="225"/>
    </row>
    <row r="12" spans="1:11" ht="16.5" customHeight="1">
      <c r="A12" s="215" t="s">
        <v>1</v>
      </c>
      <c r="B12" s="215"/>
      <c r="C12" s="215"/>
      <c r="D12" s="215"/>
      <c r="E12" s="215"/>
      <c r="F12" s="215"/>
      <c r="G12" s="215"/>
      <c r="H12" s="216" t="s">
        <v>87</v>
      </c>
      <c r="I12" s="216"/>
      <c r="J12" s="217" t="s">
        <v>2</v>
      </c>
      <c r="K12" s="217"/>
    </row>
    <row r="13" spans="1:11" ht="10.5" customHeight="1">
      <c r="A13" s="217" t="s">
        <v>73</v>
      </c>
      <c r="B13" s="217"/>
      <c r="C13" s="217"/>
      <c r="D13" s="217"/>
      <c r="E13" s="217"/>
      <c r="F13" s="217"/>
      <c r="G13" s="217"/>
      <c r="H13" s="51" t="s">
        <v>3</v>
      </c>
      <c r="I13" s="51" t="s">
        <v>4</v>
      </c>
      <c r="J13" s="219" t="s">
        <v>174</v>
      </c>
      <c r="K13" s="219"/>
    </row>
    <row r="14" spans="1:11" ht="15.75" customHeight="1">
      <c r="A14" s="217"/>
      <c r="B14" s="218"/>
      <c r="C14" s="218"/>
      <c r="D14" s="218"/>
      <c r="E14" s="218"/>
      <c r="F14" s="217"/>
      <c r="G14" s="217"/>
      <c r="H14" s="128" t="s">
        <v>172</v>
      </c>
      <c r="I14" s="128" t="s">
        <v>173</v>
      </c>
      <c r="J14" s="219"/>
      <c r="K14" s="219"/>
    </row>
    <row r="15" spans="1:11" ht="15">
      <c r="A15" s="220">
        <v>1</v>
      </c>
      <c r="B15" s="220" t="s">
        <v>151</v>
      </c>
      <c r="C15" s="226"/>
      <c r="D15" s="226"/>
      <c r="E15" s="227"/>
      <c r="F15" s="63" t="s">
        <v>149</v>
      </c>
      <c r="G15" s="54" t="s">
        <v>137</v>
      </c>
      <c r="H15" s="54" t="s">
        <v>141</v>
      </c>
      <c r="I15" s="54" t="s">
        <v>143</v>
      </c>
      <c r="J15" s="54" t="s">
        <v>150</v>
      </c>
      <c r="K15" s="60" t="s">
        <v>147</v>
      </c>
    </row>
    <row r="16" spans="1:11" ht="12" customHeight="1">
      <c r="A16" s="221"/>
      <c r="B16" s="221"/>
      <c r="C16" s="228"/>
      <c r="D16" s="228"/>
      <c r="E16" s="229"/>
      <c r="F16" s="64" t="s">
        <v>135</v>
      </c>
      <c r="G16" s="57" t="s">
        <v>138</v>
      </c>
      <c r="H16" s="58" t="s">
        <v>142</v>
      </c>
      <c r="I16" s="58" t="s">
        <v>144</v>
      </c>
      <c r="J16" s="62" t="s">
        <v>63</v>
      </c>
      <c r="K16" s="61" t="s">
        <v>63</v>
      </c>
    </row>
    <row r="17" spans="1:11" ht="15.75" customHeight="1">
      <c r="A17" s="222"/>
      <c r="B17" s="222"/>
      <c r="C17" s="230"/>
      <c r="D17" s="230"/>
      <c r="E17" s="231"/>
      <c r="F17" s="55"/>
      <c r="G17" s="56"/>
      <c r="H17" s="56"/>
      <c r="I17" s="56"/>
      <c r="J17" s="56"/>
      <c r="K17" s="67">
        <f>SUM(B17:J17)</f>
        <v>0</v>
      </c>
    </row>
    <row r="18" spans="1:11" ht="15.75" customHeight="1">
      <c r="A18" s="11"/>
      <c r="B18" s="12" t="s">
        <v>5</v>
      </c>
      <c r="C18" s="12" t="s">
        <v>6</v>
      </c>
      <c r="D18" s="12" t="s">
        <v>106</v>
      </c>
      <c r="K18" s="65"/>
    </row>
    <row r="19" spans="1:11" ht="15.75" customHeight="1">
      <c r="A19" s="6"/>
      <c r="B19" s="7" t="s">
        <v>7</v>
      </c>
      <c r="C19" s="7" t="s">
        <v>6</v>
      </c>
      <c r="D19" s="7" t="s">
        <v>154</v>
      </c>
      <c r="E19" s="7"/>
      <c r="F19" s="7"/>
      <c r="G19" s="7"/>
      <c r="H19" s="7"/>
      <c r="I19" s="7"/>
      <c r="J19" s="7"/>
      <c r="K19" s="66"/>
    </row>
    <row r="20" spans="1:11" ht="16.5" customHeight="1">
      <c r="A20" s="46"/>
      <c r="B20" s="12" t="s">
        <v>42</v>
      </c>
      <c r="C20" s="12" t="s">
        <v>6</v>
      </c>
      <c r="D20" s="33" t="s">
        <v>58</v>
      </c>
      <c r="G20" s="16" t="s">
        <v>107</v>
      </c>
      <c r="J20" s="94">
        <f>IF(K20&gt;200000,200000,K20)</f>
        <v>0</v>
      </c>
      <c r="K20" s="47"/>
    </row>
    <row r="21" spans="1:11" ht="14.25" customHeight="1">
      <c r="A21" s="2"/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72">
        <f>IF(K20=0,K17-(K18+K19),IF(K20&gt;=200000,K17-(200000+K19),IF(K20&lt;200000,K17-(K20+K19))))</f>
        <v>0</v>
      </c>
    </row>
    <row r="22" spans="1:11" ht="16.5" customHeight="1">
      <c r="A22" s="4">
        <v>2</v>
      </c>
      <c r="B22" s="10" t="s">
        <v>9</v>
      </c>
      <c r="C22" s="5"/>
      <c r="D22" s="5"/>
      <c r="E22" s="5"/>
      <c r="F22" s="5"/>
      <c r="G22" s="5"/>
      <c r="H22" s="5"/>
      <c r="I22" s="5"/>
      <c r="J22" s="5"/>
      <c r="K22" s="19"/>
    </row>
    <row r="23" spans="1:11" ht="16.5" customHeight="1">
      <c r="A23" s="11"/>
      <c r="B23" s="25" t="s">
        <v>5</v>
      </c>
      <c r="C23" s="12" t="s">
        <v>10</v>
      </c>
      <c r="K23" s="21"/>
    </row>
    <row r="24" spans="1:11" ht="15.75" customHeight="1">
      <c r="A24" s="6"/>
      <c r="B24" s="26" t="s">
        <v>7</v>
      </c>
      <c r="C24" s="7" t="s">
        <v>11</v>
      </c>
      <c r="D24" s="7"/>
      <c r="E24" s="7"/>
      <c r="F24" s="7"/>
      <c r="G24" s="7"/>
      <c r="H24" s="7"/>
      <c r="I24" s="7"/>
      <c r="J24" s="7"/>
      <c r="K24" s="20"/>
    </row>
    <row r="25" spans="1:11" ht="16.5" customHeight="1">
      <c r="A25" s="13">
        <v>3</v>
      </c>
      <c r="B25" s="10" t="s">
        <v>12</v>
      </c>
      <c r="C25" s="14"/>
      <c r="D25" s="14"/>
      <c r="E25" s="14"/>
      <c r="F25" s="14"/>
      <c r="G25" s="14"/>
      <c r="H25" s="14"/>
      <c r="I25" s="14"/>
      <c r="J25" s="14"/>
      <c r="K25" s="91">
        <f>SUM(K21:K24)</f>
        <v>0</v>
      </c>
    </row>
    <row r="26" spans="1:11" ht="12" customHeight="1">
      <c r="A26" s="2">
        <v>4</v>
      </c>
      <c r="B26" s="8" t="s">
        <v>13</v>
      </c>
      <c r="C26" s="8"/>
      <c r="D26" s="8"/>
      <c r="E26" s="8"/>
      <c r="F26" s="8"/>
      <c r="G26" s="8"/>
      <c r="H26" s="8"/>
      <c r="I26" s="8"/>
      <c r="J26" s="8"/>
      <c r="K26" s="9"/>
    </row>
    <row r="27" spans="1:11" ht="15.75" customHeight="1">
      <c r="A27" s="11"/>
      <c r="B27" s="15" t="s">
        <v>5</v>
      </c>
      <c r="C27" s="16" t="s">
        <v>14</v>
      </c>
      <c r="K27" s="17"/>
    </row>
    <row r="28" spans="1:11" ht="15.75" customHeight="1">
      <c r="A28" s="11"/>
      <c r="C28" s="27" t="s">
        <v>15</v>
      </c>
      <c r="D28" s="12" t="s">
        <v>108</v>
      </c>
      <c r="K28" s="21">
        <v>0</v>
      </c>
    </row>
    <row r="29" spans="1:11" ht="15.75" customHeight="1">
      <c r="A29" s="11"/>
      <c r="C29" s="27" t="s">
        <v>16</v>
      </c>
      <c r="D29" s="12" t="s">
        <v>109</v>
      </c>
      <c r="K29" s="21">
        <v>0</v>
      </c>
    </row>
    <row r="30" spans="1:11" ht="15.75" customHeight="1">
      <c r="A30" s="11"/>
      <c r="C30" s="27" t="s">
        <v>18</v>
      </c>
      <c r="D30" s="12" t="s">
        <v>110</v>
      </c>
      <c r="K30" s="21">
        <v>0</v>
      </c>
    </row>
    <row r="31" spans="1:11" ht="15.75" customHeight="1">
      <c r="A31" s="11"/>
      <c r="C31" s="27" t="s">
        <v>19</v>
      </c>
      <c r="D31" s="12" t="s">
        <v>111</v>
      </c>
      <c r="K31" s="21">
        <v>0</v>
      </c>
    </row>
    <row r="32" spans="1:11" ht="15.75" customHeight="1">
      <c r="A32" s="11"/>
      <c r="C32" s="27" t="s">
        <v>21</v>
      </c>
      <c r="D32" s="12" t="s">
        <v>112</v>
      </c>
      <c r="K32" s="21">
        <v>0</v>
      </c>
    </row>
    <row r="33" spans="1:11" ht="15.75" customHeight="1">
      <c r="A33" s="11"/>
      <c r="C33" s="27" t="s">
        <v>23</v>
      </c>
      <c r="D33" s="12" t="s">
        <v>113</v>
      </c>
      <c r="K33" s="21">
        <v>0</v>
      </c>
    </row>
    <row r="34" spans="1:11" ht="15.75" customHeight="1">
      <c r="A34" s="11"/>
      <c r="C34" s="27" t="s">
        <v>25</v>
      </c>
      <c r="D34" s="12" t="s">
        <v>27</v>
      </c>
      <c r="K34" s="21">
        <v>0</v>
      </c>
    </row>
    <row r="35" spans="1:11" ht="15.75" customHeight="1">
      <c r="A35" s="11"/>
      <c r="C35" s="27" t="s">
        <v>26</v>
      </c>
      <c r="D35" s="12" t="s">
        <v>24</v>
      </c>
      <c r="K35" s="21">
        <v>0</v>
      </c>
    </row>
    <row r="36" spans="1:11" ht="15.75" customHeight="1">
      <c r="A36" s="11"/>
      <c r="C36" s="27" t="s">
        <v>28</v>
      </c>
      <c r="D36" s="12" t="s">
        <v>33</v>
      </c>
      <c r="K36" s="21">
        <v>0</v>
      </c>
    </row>
    <row r="37" spans="1:11" ht="15.75" customHeight="1">
      <c r="A37" s="11"/>
      <c r="C37" s="27" t="s">
        <v>29</v>
      </c>
      <c r="D37" s="28" t="s">
        <v>17</v>
      </c>
      <c r="K37" s="21">
        <v>0</v>
      </c>
    </row>
    <row r="38" spans="1:11" ht="15.75" customHeight="1">
      <c r="A38" s="11"/>
      <c r="C38" s="27" t="s">
        <v>30</v>
      </c>
      <c r="D38" s="12" t="s">
        <v>31</v>
      </c>
      <c r="K38" s="21">
        <v>0</v>
      </c>
    </row>
    <row r="39" spans="1:11" ht="15.75" customHeight="1">
      <c r="A39" s="11"/>
      <c r="C39" s="27" t="s">
        <v>32</v>
      </c>
      <c r="D39" s="12" t="s">
        <v>20</v>
      </c>
      <c r="K39" s="21">
        <v>0</v>
      </c>
    </row>
    <row r="40" spans="1:11" ht="14.25" customHeight="1">
      <c r="A40" s="11"/>
      <c r="C40" s="27" t="s">
        <v>34</v>
      </c>
      <c r="D40" s="12" t="s">
        <v>35</v>
      </c>
      <c r="K40" s="21">
        <v>0</v>
      </c>
    </row>
    <row r="41" spans="1:11" ht="15" customHeight="1">
      <c r="A41" s="11"/>
      <c r="C41" s="27" t="s">
        <v>36</v>
      </c>
      <c r="D41" s="12" t="s">
        <v>37</v>
      </c>
      <c r="K41" s="21">
        <v>0</v>
      </c>
    </row>
    <row r="42" spans="1:11" ht="15" customHeight="1">
      <c r="A42" s="11"/>
      <c r="C42" s="27" t="s">
        <v>38</v>
      </c>
      <c r="D42" s="12" t="s">
        <v>22</v>
      </c>
      <c r="K42" s="21">
        <v>0</v>
      </c>
    </row>
    <row r="43" spans="1:11" ht="14.25" customHeight="1">
      <c r="A43" s="11"/>
      <c r="C43" s="27" t="s">
        <v>39</v>
      </c>
      <c r="D43" s="1" t="s">
        <v>114</v>
      </c>
      <c r="K43" s="21">
        <v>0</v>
      </c>
    </row>
    <row r="44" spans="1:11" ht="14.25" customHeight="1">
      <c r="A44" s="11"/>
      <c r="B44" s="12" t="s">
        <v>7</v>
      </c>
      <c r="C44" s="29" t="s">
        <v>40</v>
      </c>
      <c r="F44" s="30" t="s">
        <v>41</v>
      </c>
      <c r="K44" s="21">
        <v>0</v>
      </c>
    </row>
    <row r="45" spans="1:11" ht="14.25" customHeight="1">
      <c r="A45" s="11"/>
      <c r="B45" s="12" t="s">
        <v>42</v>
      </c>
      <c r="C45" s="29" t="s">
        <v>74</v>
      </c>
      <c r="F45" s="30" t="s">
        <v>165</v>
      </c>
      <c r="K45" s="47">
        <v>0</v>
      </c>
    </row>
    <row r="46" spans="1:11" ht="17.25" customHeight="1">
      <c r="A46" s="11"/>
      <c r="B46" s="12" t="s">
        <v>48</v>
      </c>
      <c r="C46" s="29" t="s">
        <v>43</v>
      </c>
      <c r="K46" s="21">
        <v>0</v>
      </c>
    </row>
    <row r="47" spans="1:11" ht="18.75" customHeight="1">
      <c r="A47" s="18">
        <v>5</v>
      </c>
      <c r="B47" s="8" t="s">
        <v>85</v>
      </c>
      <c r="C47" s="3"/>
      <c r="D47" s="3"/>
      <c r="E47" s="3"/>
      <c r="F47" s="3"/>
      <c r="G47" s="23" t="s">
        <v>75</v>
      </c>
      <c r="H47" s="39">
        <f>SUM(K28:K46)</f>
        <v>0</v>
      </c>
      <c r="I47" s="22"/>
      <c r="J47" s="22" t="s">
        <v>86</v>
      </c>
      <c r="K47" s="72">
        <f>IF(SUM(K28:K46)&gt;150000,150000,SUM(K28:K46))</f>
        <v>0</v>
      </c>
    </row>
    <row r="48" spans="1:11" ht="18.75" customHeight="1">
      <c r="A48" s="13">
        <v>6</v>
      </c>
      <c r="B48" s="5" t="s">
        <v>5</v>
      </c>
      <c r="C48" s="31" t="s">
        <v>162</v>
      </c>
      <c r="D48" s="5"/>
      <c r="E48" s="5"/>
      <c r="F48" s="48" t="s">
        <v>161</v>
      </c>
      <c r="G48" s="5"/>
      <c r="H48" s="5"/>
      <c r="I48" s="5"/>
      <c r="J48" s="5"/>
      <c r="K48" s="71">
        <f>IF(K45&gt;50000,50000,K45)</f>
        <v>0</v>
      </c>
    </row>
    <row r="49" spans="1:11" ht="18.75" customHeight="1">
      <c r="A49" s="32"/>
      <c r="B49" s="12" t="s">
        <v>7</v>
      </c>
      <c r="C49" s="33" t="s">
        <v>44</v>
      </c>
      <c r="F49" s="30" t="s">
        <v>152</v>
      </c>
      <c r="K49" s="21">
        <v>0</v>
      </c>
    </row>
    <row r="50" spans="1:11" ht="18.75" customHeight="1">
      <c r="A50" s="11"/>
      <c r="B50" s="12" t="s">
        <v>42</v>
      </c>
      <c r="C50" s="33" t="s">
        <v>45</v>
      </c>
      <c r="F50" s="30" t="s">
        <v>46</v>
      </c>
      <c r="K50" s="21">
        <v>0</v>
      </c>
    </row>
    <row r="51" spans="1:11" ht="18.75" customHeight="1">
      <c r="A51" s="11"/>
      <c r="B51" s="12" t="s">
        <v>48</v>
      </c>
      <c r="C51" s="33" t="s">
        <v>47</v>
      </c>
      <c r="F51" s="30" t="s">
        <v>82</v>
      </c>
      <c r="K51" s="21">
        <v>0</v>
      </c>
    </row>
    <row r="52" spans="1:11" ht="18.75" customHeight="1">
      <c r="A52" s="11"/>
      <c r="B52" s="12" t="s">
        <v>50</v>
      </c>
      <c r="C52" s="33" t="s">
        <v>49</v>
      </c>
      <c r="F52" s="30" t="s">
        <v>115</v>
      </c>
      <c r="K52" s="21">
        <v>0</v>
      </c>
    </row>
    <row r="53" spans="1:11" ht="18.75" customHeight="1">
      <c r="A53" s="11"/>
      <c r="B53" s="12" t="s">
        <v>53</v>
      </c>
      <c r="C53" s="33" t="s">
        <v>51</v>
      </c>
      <c r="F53" s="30" t="s">
        <v>52</v>
      </c>
      <c r="K53" s="21">
        <v>0</v>
      </c>
    </row>
    <row r="54" spans="1:11" ht="18.75" customHeight="1">
      <c r="A54" s="11"/>
      <c r="B54" s="12" t="s">
        <v>54</v>
      </c>
      <c r="C54" s="33" t="s">
        <v>79</v>
      </c>
      <c r="F54" s="30" t="s">
        <v>80</v>
      </c>
      <c r="K54" s="21">
        <v>0</v>
      </c>
    </row>
    <row r="55" spans="1:11" ht="18.75" customHeight="1">
      <c r="A55" s="11"/>
      <c r="B55" s="12" t="s">
        <v>57</v>
      </c>
      <c r="C55" s="33" t="s">
        <v>55</v>
      </c>
      <c r="F55" s="30" t="s">
        <v>56</v>
      </c>
      <c r="K55" s="21">
        <v>0</v>
      </c>
    </row>
    <row r="56" spans="1:11" ht="18.75" customHeight="1">
      <c r="A56" s="11"/>
      <c r="C56" s="33"/>
      <c r="F56" s="30"/>
      <c r="K56" s="21">
        <v>0</v>
      </c>
    </row>
    <row r="57" spans="1:11" ht="18.75" customHeight="1">
      <c r="A57" s="18">
        <v>7</v>
      </c>
      <c r="B57" s="8" t="s">
        <v>59</v>
      </c>
      <c r="C57" s="3"/>
      <c r="D57" s="3"/>
      <c r="E57" s="3"/>
      <c r="F57" s="3"/>
      <c r="G57" s="3"/>
      <c r="H57" s="3"/>
      <c r="I57" s="3"/>
      <c r="J57" s="3"/>
      <c r="K57" s="53">
        <f>SUM(K47:K56)</f>
        <v>0</v>
      </c>
    </row>
    <row r="58" spans="1:11" ht="18.75" customHeight="1">
      <c r="A58" s="2">
        <v>8</v>
      </c>
      <c r="B58" s="8" t="s">
        <v>60</v>
      </c>
      <c r="C58" s="3"/>
      <c r="D58" s="3"/>
      <c r="E58" s="3"/>
      <c r="F58" s="211" t="s">
        <v>159</v>
      </c>
      <c r="G58" s="211"/>
      <c r="H58" s="211"/>
      <c r="I58" s="211"/>
      <c r="J58" s="3"/>
      <c r="K58" s="52">
        <f>K25-K57-H59</f>
        <v>-50000</v>
      </c>
    </row>
    <row r="59" spans="1:11" ht="15">
      <c r="A59" s="4"/>
      <c r="B59" s="112"/>
      <c r="C59" s="113"/>
      <c r="D59" s="238" t="s">
        <v>155</v>
      </c>
      <c r="E59" s="238"/>
      <c r="F59" s="238"/>
      <c r="G59" s="238"/>
      <c r="H59" s="114">
        <v>50000</v>
      </c>
      <c r="I59" s="113"/>
      <c r="J59" s="113"/>
      <c r="K59" s="77"/>
    </row>
    <row r="60" spans="1:11" ht="12.75" customHeight="1">
      <c r="A60" s="11"/>
      <c r="B60" s="115"/>
      <c r="C60" s="232" t="s">
        <v>61</v>
      </c>
      <c r="D60" s="246" t="s">
        <v>62</v>
      </c>
      <c r="E60" s="247"/>
      <c r="F60" s="248"/>
      <c r="G60" s="116" t="s">
        <v>63</v>
      </c>
      <c r="H60" s="116" t="s">
        <v>64</v>
      </c>
      <c r="I60" s="115"/>
      <c r="J60" s="115"/>
      <c r="K60" s="81"/>
    </row>
    <row r="61" spans="1:11" ht="12.75" customHeight="1">
      <c r="A61" s="11"/>
      <c r="B61" s="115"/>
      <c r="C61" s="232"/>
      <c r="D61" s="117"/>
      <c r="E61" s="118" t="s">
        <v>65</v>
      </c>
      <c r="F61" s="119">
        <v>500000</v>
      </c>
      <c r="G61" s="120">
        <f>IF(K58&gt;500000,500000,K58)</f>
        <v>-50000</v>
      </c>
      <c r="H61" s="120">
        <v>0</v>
      </c>
      <c r="I61" s="115"/>
      <c r="J61" s="121">
        <f>IF(K58&lt;500001,12500,0)</f>
        <v>12500</v>
      </c>
      <c r="K61" s="81"/>
    </row>
    <row r="62" spans="1:11" ht="12.75" customHeight="1">
      <c r="A62" s="11"/>
      <c r="B62" s="115"/>
      <c r="C62" s="232"/>
      <c r="D62" s="122">
        <v>500001</v>
      </c>
      <c r="E62" s="123" t="s">
        <v>66</v>
      </c>
      <c r="F62" s="124">
        <v>1000000</v>
      </c>
      <c r="G62" s="120">
        <f>IF(K58&gt;G61,IF(K58&gt;1000000,1000000-G61,K58-G61))+IF(K58&lt;G61+1,0)</f>
        <v>0</v>
      </c>
      <c r="H62" s="120">
        <f>ROUND(G62/100*20,0)</f>
        <v>0</v>
      </c>
      <c r="I62" s="115"/>
      <c r="J62" s="115"/>
      <c r="K62" s="81"/>
    </row>
    <row r="63" spans="1:11" ht="12.75" customHeight="1">
      <c r="A63" s="11"/>
      <c r="B63" s="115"/>
      <c r="C63" s="232"/>
      <c r="D63" s="122"/>
      <c r="E63" s="125" t="s">
        <v>67</v>
      </c>
      <c r="F63" s="124">
        <v>1000000</v>
      </c>
      <c r="G63" s="120">
        <f>IF(K58&gt;1000000,K58-1000000,0)</f>
        <v>0</v>
      </c>
      <c r="H63" s="120">
        <f>ROUND(G63/100*30,0)</f>
        <v>0</v>
      </c>
      <c r="I63" s="115"/>
      <c r="J63" s="115"/>
      <c r="K63" s="81"/>
    </row>
    <row r="64" spans="1:11" ht="12.75" customHeight="1">
      <c r="A64" s="11"/>
      <c r="B64" s="115"/>
      <c r="C64" s="232"/>
      <c r="D64" s="233" t="s">
        <v>68</v>
      </c>
      <c r="E64" s="234"/>
      <c r="F64" s="235"/>
      <c r="G64" s="126">
        <f>SUM(G61:G63)</f>
        <v>-50000</v>
      </c>
      <c r="H64" s="126">
        <f>SUM(H61:H63)</f>
        <v>0</v>
      </c>
      <c r="I64" s="115"/>
      <c r="J64" s="115"/>
      <c r="K64" s="81"/>
    </row>
    <row r="65" spans="1:11" ht="12.75" customHeight="1">
      <c r="A65" s="11"/>
      <c r="B65" s="115"/>
      <c r="C65" s="115"/>
      <c r="D65" s="127"/>
      <c r="E65" s="127"/>
      <c r="F65" s="127"/>
      <c r="G65" s="112"/>
      <c r="H65" s="112"/>
      <c r="I65" s="115"/>
      <c r="J65" s="115"/>
      <c r="K65" s="81"/>
    </row>
    <row r="66" spans="1:11" ht="20.25" customHeight="1">
      <c r="A66" s="2">
        <v>9</v>
      </c>
      <c r="B66" s="3" t="s">
        <v>69</v>
      </c>
      <c r="C66" s="3"/>
      <c r="D66" s="3"/>
      <c r="E66" s="3"/>
      <c r="F66" s="3"/>
      <c r="G66" s="3"/>
      <c r="H66" s="3"/>
      <c r="I66" s="3"/>
      <c r="J66" s="3"/>
      <c r="K66" s="93">
        <f>H64</f>
        <v>0</v>
      </c>
    </row>
    <row r="67" spans="1:11" ht="20.25" customHeight="1">
      <c r="A67" s="2">
        <v>10</v>
      </c>
      <c r="B67" s="50" t="s">
        <v>157</v>
      </c>
      <c r="C67" s="3"/>
      <c r="D67" s="3"/>
      <c r="E67" s="3"/>
      <c r="F67" s="3"/>
      <c r="G67" s="3"/>
      <c r="H67" s="3"/>
      <c r="I67" s="3"/>
      <c r="J67" s="3"/>
      <c r="K67" s="93">
        <f>IF(H64&gt;J60,J60,H64)</f>
        <v>0</v>
      </c>
    </row>
    <row r="68" spans="1:11" ht="20.25" customHeight="1">
      <c r="A68" s="2">
        <v>11</v>
      </c>
      <c r="B68" s="3" t="s">
        <v>77</v>
      </c>
      <c r="C68" s="3"/>
      <c r="D68" s="3"/>
      <c r="E68" s="3"/>
      <c r="F68" s="3"/>
      <c r="G68" s="3"/>
      <c r="H68" s="3"/>
      <c r="I68" s="3"/>
      <c r="J68" s="3"/>
      <c r="K68" s="131">
        <f>K66-K67</f>
        <v>0</v>
      </c>
    </row>
    <row r="69" spans="1:11" ht="20.25" customHeight="1">
      <c r="A69" s="2">
        <v>12</v>
      </c>
      <c r="B69" s="3" t="s">
        <v>153</v>
      </c>
      <c r="C69" s="3"/>
      <c r="D69" s="3"/>
      <c r="E69" s="111">
        <v>0.04</v>
      </c>
      <c r="F69" s="3"/>
      <c r="G69" s="3"/>
      <c r="H69" s="3"/>
      <c r="I69" s="3"/>
      <c r="J69" s="3"/>
      <c r="K69" s="93">
        <f>ROUND(K68*E69,0)</f>
        <v>0</v>
      </c>
    </row>
    <row r="70" spans="1:11" ht="20.25" customHeight="1">
      <c r="A70" s="6">
        <v>13</v>
      </c>
      <c r="B70" s="7" t="s">
        <v>70</v>
      </c>
      <c r="C70" s="7"/>
      <c r="D70" s="7"/>
      <c r="E70" s="7"/>
      <c r="F70" s="7"/>
      <c r="G70" s="7"/>
      <c r="H70" s="7"/>
      <c r="I70" s="7"/>
      <c r="J70" s="7"/>
      <c r="K70" s="67">
        <f>(K68+K69)</f>
        <v>0</v>
      </c>
    </row>
    <row r="71" spans="1:11" ht="20.25" customHeight="1">
      <c r="A71" s="6">
        <v>14</v>
      </c>
      <c r="B71" s="7" t="s">
        <v>132</v>
      </c>
      <c r="C71" s="7"/>
      <c r="D71" s="7"/>
      <c r="E71" s="7"/>
      <c r="F71" s="7"/>
      <c r="G71" s="7"/>
      <c r="H71" s="7"/>
      <c r="I71" s="7"/>
      <c r="J71" s="7"/>
      <c r="K71" s="21">
        <v>0</v>
      </c>
    </row>
    <row r="72" spans="1:11" ht="20.25" customHeight="1">
      <c r="A72" s="6">
        <v>15</v>
      </c>
      <c r="B72" s="7" t="s">
        <v>71</v>
      </c>
      <c r="C72" s="7"/>
      <c r="D72" s="7"/>
      <c r="E72" s="7"/>
      <c r="F72" s="7"/>
      <c r="G72" s="7"/>
      <c r="H72" s="7"/>
      <c r="I72" s="7"/>
      <c r="J72" s="24">
        <f>IF(K72&gt;0,"TAX DUE*",IF(K72&lt;0,"EXCESS PAID",""))</f>
      </c>
      <c r="K72" s="67">
        <f>K70-K71</f>
        <v>0</v>
      </c>
    </row>
    <row r="73" spans="1:11" ht="17.25" customHeight="1">
      <c r="A73" s="228" t="s">
        <v>88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</row>
    <row r="74" spans="1:11" ht="15" customHeight="1">
      <c r="A74" s="43" t="s">
        <v>89</v>
      </c>
      <c r="B74" s="241" t="s">
        <v>90</v>
      </c>
      <c r="C74" s="241"/>
      <c r="D74" s="241"/>
      <c r="E74" s="241"/>
      <c r="F74" s="241"/>
      <c r="G74" s="241"/>
      <c r="H74" s="241"/>
      <c r="I74" s="241"/>
      <c r="J74" s="241"/>
      <c r="K74" s="241"/>
    </row>
    <row r="75" spans="1:11" ht="29.25" customHeight="1">
      <c r="A75" s="43" t="s">
        <v>91</v>
      </c>
      <c r="B75" s="241" t="s">
        <v>175</v>
      </c>
      <c r="C75" s="241"/>
      <c r="D75" s="241"/>
      <c r="E75" s="241"/>
      <c r="F75" s="241"/>
      <c r="G75" s="241"/>
      <c r="H75" s="241"/>
      <c r="I75" s="241"/>
      <c r="J75" s="241"/>
      <c r="K75" s="241"/>
    </row>
    <row r="76" spans="1:11" ht="38.25" customHeight="1">
      <c r="A76" s="43" t="s">
        <v>92</v>
      </c>
      <c r="B76" s="241" t="s">
        <v>93</v>
      </c>
      <c r="C76" s="241"/>
      <c r="D76" s="241"/>
      <c r="E76" s="241"/>
      <c r="F76" s="241"/>
      <c r="G76" s="241"/>
      <c r="H76" s="241"/>
      <c r="I76" s="241"/>
      <c r="J76" s="241"/>
      <c r="K76" s="241"/>
    </row>
    <row r="77" spans="1:11" ht="27.75" customHeight="1">
      <c r="A77" s="43" t="s">
        <v>94</v>
      </c>
      <c r="B77" s="244" t="s">
        <v>131</v>
      </c>
      <c r="C77" s="244"/>
      <c r="D77" s="244"/>
      <c r="E77" s="244"/>
      <c r="F77" s="244"/>
      <c r="G77" s="244"/>
      <c r="H77" s="244"/>
      <c r="I77" s="244"/>
      <c r="J77" s="244"/>
      <c r="K77" s="244"/>
    </row>
    <row r="78" spans="1:11" s="41" customFormat="1" ht="15">
      <c r="A78" s="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</row>
    <row r="79" spans="1:11" s="41" customFormat="1" ht="15">
      <c r="A79" s="12" t="s">
        <v>95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s="41" customFormat="1" ht="15">
      <c r="A80" s="12" t="s">
        <v>96</v>
      </c>
      <c r="B80" s="12"/>
      <c r="C80" s="12"/>
      <c r="D80" s="12"/>
      <c r="E80" s="12"/>
      <c r="F80" s="12"/>
      <c r="G80" s="12"/>
      <c r="H80" s="240" t="s">
        <v>97</v>
      </c>
      <c r="I80" s="240"/>
      <c r="J80" s="240"/>
      <c r="K80" s="240"/>
    </row>
    <row r="81" spans="1:11" s="41" customFormat="1" ht="15">
      <c r="A81" s="12"/>
      <c r="B81" s="12"/>
      <c r="C81" s="12"/>
      <c r="D81" s="12"/>
      <c r="E81" s="12"/>
      <c r="F81" s="12"/>
      <c r="G81" s="12"/>
      <c r="H81" s="45"/>
      <c r="I81" s="45"/>
      <c r="J81" s="45"/>
      <c r="K81" s="45"/>
    </row>
    <row r="82" spans="1:11" s="41" customFormat="1" ht="15">
      <c r="A82" s="242" t="s">
        <v>171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</row>
    <row r="83" spans="1:11" s="41" customFormat="1" ht="15">
      <c r="A83" s="239" t="s">
        <v>125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</row>
    <row r="84" spans="1:11" ht="15">
      <c r="A84" s="239" t="s">
        <v>98</v>
      </c>
      <c r="B84" s="239"/>
      <c r="C84" s="239"/>
      <c r="D84" s="239"/>
      <c r="E84" s="239"/>
      <c r="F84" s="239"/>
      <c r="G84" s="239"/>
      <c r="H84" s="239" t="s">
        <v>99</v>
      </c>
      <c r="I84" s="239"/>
      <c r="J84" s="239"/>
      <c r="K84" s="239"/>
    </row>
    <row r="85" spans="1:11" ht="15">
      <c r="A85" s="2">
        <v>1</v>
      </c>
      <c r="B85" s="236" t="s">
        <v>122</v>
      </c>
      <c r="C85" s="236"/>
      <c r="D85" s="236"/>
      <c r="E85" s="236"/>
      <c r="F85" s="236"/>
      <c r="G85" s="236"/>
      <c r="H85" s="236" t="s">
        <v>101</v>
      </c>
      <c r="I85" s="236"/>
      <c r="J85" s="236"/>
      <c r="K85" s="236"/>
    </row>
    <row r="86" spans="1:11" ht="15">
      <c r="A86" s="2">
        <v>2</v>
      </c>
      <c r="B86" s="236" t="s">
        <v>123</v>
      </c>
      <c r="C86" s="236"/>
      <c r="D86" s="236"/>
      <c r="E86" s="236"/>
      <c r="F86" s="236"/>
      <c r="G86" s="236"/>
      <c r="H86" s="237">
        <v>0.2</v>
      </c>
      <c r="I86" s="237"/>
      <c r="J86" s="237"/>
      <c r="K86" s="237"/>
    </row>
    <row r="87" spans="1:11" ht="15">
      <c r="A87" s="2">
        <v>3</v>
      </c>
      <c r="B87" s="236" t="s">
        <v>104</v>
      </c>
      <c r="C87" s="236"/>
      <c r="D87" s="236"/>
      <c r="E87" s="236"/>
      <c r="F87" s="236"/>
      <c r="G87" s="236"/>
      <c r="H87" s="236" t="s">
        <v>124</v>
      </c>
      <c r="I87" s="236"/>
      <c r="J87" s="236"/>
      <c r="K87" s="236"/>
    </row>
    <row r="88" spans="1:11" ht="15">
      <c r="A88" s="2"/>
      <c r="B88" s="129"/>
      <c r="C88" s="242" t="s">
        <v>158</v>
      </c>
      <c r="D88" s="242"/>
      <c r="E88" s="242"/>
      <c r="F88" s="242"/>
      <c r="G88" s="242"/>
      <c r="H88" s="242"/>
      <c r="I88" s="242"/>
      <c r="J88" s="242"/>
      <c r="K88" s="130"/>
    </row>
    <row r="89" spans="1:11" ht="15">
      <c r="A89" s="34"/>
      <c r="D89" s="35"/>
      <c r="H89" s="243"/>
      <c r="I89" s="243"/>
      <c r="J89" s="243"/>
      <c r="K89" s="243"/>
    </row>
    <row r="90" spans="1:11" ht="15">
      <c r="A90" s="34"/>
      <c r="D90" s="35"/>
      <c r="H90" s="243"/>
      <c r="I90" s="243"/>
      <c r="J90" s="243"/>
      <c r="K90" s="243"/>
    </row>
  </sheetData>
  <sheetProtection password="8B3A" sheet="1" selectLockedCells="1"/>
  <mergeCells count="50">
    <mergeCell ref="E10:G10"/>
    <mergeCell ref="J12:K12"/>
    <mergeCell ref="A7:G7"/>
    <mergeCell ref="A8:G8"/>
    <mergeCell ref="A9:G9"/>
    <mergeCell ref="H8:K8"/>
    <mergeCell ref="H9:K9"/>
    <mergeCell ref="I7:K7"/>
    <mergeCell ref="A1:K1"/>
    <mergeCell ref="A2:K2"/>
    <mergeCell ref="A3:K3"/>
    <mergeCell ref="A4:K4"/>
    <mergeCell ref="A5:G5"/>
    <mergeCell ref="A6:G6"/>
    <mergeCell ref="H5:K5"/>
    <mergeCell ref="I6:K6"/>
    <mergeCell ref="C88:J88"/>
    <mergeCell ref="H90:K90"/>
    <mergeCell ref="B76:K76"/>
    <mergeCell ref="B77:K77"/>
    <mergeCell ref="B78:K78"/>
    <mergeCell ref="D60:F60"/>
    <mergeCell ref="B85:G85"/>
    <mergeCell ref="H85:K85"/>
    <mergeCell ref="B75:K75"/>
    <mergeCell ref="H89:K89"/>
    <mergeCell ref="B87:G87"/>
    <mergeCell ref="H87:K87"/>
    <mergeCell ref="B74:K74"/>
    <mergeCell ref="A83:K83"/>
    <mergeCell ref="A82:K82"/>
    <mergeCell ref="A84:G84"/>
    <mergeCell ref="C60:C64"/>
    <mergeCell ref="D64:F64"/>
    <mergeCell ref="B86:G86"/>
    <mergeCell ref="H86:K86"/>
    <mergeCell ref="D59:G59"/>
    <mergeCell ref="H84:K84"/>
    <mergeCell ref="A73:K73"/>
    <mergeCell ref="H80:K80"/>
    <mergeCell ref="F58:I58"/>
    <mergeCell ref="H10:K10"/>
    <mergeCell ref="A12:G12"/>
    <mergeCell ref="H12:I12"/>
    <mergeCell ref="A13:G14"/>
    <mergeCell ref="A10:D10"/>
    <mergeCell ref="J13:K14"/>
    <mergeCell ref="A15:A17"/>
    <mergeCell ref="H11:K11"/>
    <mergeCell ref="B15:E17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3.8515625" style="12" customWidth="1"/>
    <col min="2" max="2" width="3.57421875" style="12" customWidth="1"/>
    <col min="3" max="3" width="5.00390625" style="12" customWidth="1"/>
    <col min="4" max="4" width="8.7109375" style="12" customWidth="1"/>
    <col min="5" max="5" width="7.57421875" style="12" customWidth="1"/>
    <col min="6" max="6" width="9.28125" style="12" customWidth="1"/>
    <col min="7" max="7" width="8.7109375" style="12" customWidth="1"/>
    <col min="8" max="8" width="9.8515625" style="12" customWidth="1"/>
    <col min="9" max="9" width="10.421875" style="12" customWidth="1"/>
    <col min="10" max="10" width="9.421875" style="12" customWidth="1"/>
    <col min="11" max="11" width="11.7109375" style="12" customWidth="1"/>
    <col min="12" max="16384" width="9.140625" style="1" customWidth="1"/>
  </cols>
  <sheetData>
    <row r="1" spans="1:11" ht="12.75" customHeight="1">
      <c r="A1" s="249" t="s">
        <v>170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40" customFormat="1" ht="12.75" customHeight="1">
      <c r="A2" s="249" t="s">
        <v>169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6.5" customHeight="1">
      <c r="A3" s="250" t="s">
        <v>119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8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5">
      <c r="A5" s="216" t="s">
        <v>118</v>
      </c>
      <c r="B5" s="216"/>
      <c r="C5" s="216"/>
      <c r="D5" s="216"/>
      <c r="E5" s="216"/>
      <c r="F5" s="216"/>
      <c r="G5" s="216"/>
      <c r="H5" s="216" t="s">
        <v>0</v>
      </c>
      <c r="I5" s="216"/>
      <c r="J5" s="216"/>
      <c r="K5" s="216"/>
    </row>
    <row r="6" spans="1:11" ht="15" customHeight="1">
      <c r="A6" s="253"/>
      <c r="B6" s="253"/>
      <c r="C6" s="253"/>
      <c r="D6" s="253"/>
      <c r="E6" s="253"/>
      <c r="F6" s="253"/>
      <c r="G6" s="254"/>
      <c r="H6" s="36" t="s">
        <v>81</v>
      </c>
      <c r="I6" s="253"/>
      <c r="J6" s="253"/>
      <c r="K6" s="254"/>
    </row>
    <row r="7" spans="1:11" ht="15" customHeight="1">
      <c r="A7" s="255"/>
      <c r="B7" s="255"/>
      <c r="C7" s="255"/>
      <c r="D7" s="255"/>
      <c r="E7" s="255"/>
      <c r="F7" s="255"/>
      <c r="G7" s="256"/>
      <c r="H7" s="37" t="s">
        <v>78</v>
      </c>
      <c r="I7" s="255"/>
      <c r="J7" s="255"/>
      <c r="K7" s="256"/>
    </row>
    <row r="8" spans="1:11" ht="11.25" customHeight="1">
      <c r="A8" s="255"/>
      <c r="B8" s="255"/>
      <c r="C8" s="255"/>
      <c r="D8" s="255"/>
      <c r="E8" s="255"/>
      <c r="F8" s="255"/>
      <c r="G8" s="256"/>
      <c r="H8" s="280" t="s">
        <v>72</v>
      </c>
      <c r="I8" s="281"/>
      <c r="J8" s="281"/>
      <c r="K8" s="282"/>
    </row>
    <row r="9" spans="1:11" ht="11.25" customHeight="1">
      <c r="A9" s="257"/>
      <c r="B9" s="257"/>
      <c r="C9" s="257"/>
      <c r="D9" s="257"/>
      <c r="E9" s="257"/>
      <c r="F9" s="257"/>
      <c r="G9" s="258"/>
      <c r="H9" s="284" t="s">
        <v>84</v>
      </c>
      <c r="I9" s="285"/>
      <c r="J9" s="285"/>
      <c r="K9" s="286"/>
    </row>
    <row r="10" spans="1:11" ht="15">
      <c r="A10" s="216" t="s">
        <v>116</v>
      </c>
      <c r="B10" s="216"/>
      <c r="C10" s="216"/>
      <c r="D10" s="216"/>
      <c r="E10" s="216" t="s">
        <v>117</v>
      </c>
      <c r="F10" s="216"/>
      <c r="G10" s="216"/>
      <c r="H10" s="212" t="s">
        <v>76</v>
      </c>
      <c r="I10" s="213"/>
      <c r="J10" s="213"/>
      <c r="K10" s="214"/>
    </row>
    <row r="11" spans="1:11" ht="16.5" customHeight="1">
      <c r="A11" s="68"/>
      <c r="B11" s="69"/>
      <c r="C11" s="69"/>
      <c r="D11" s="70"/>
      <c r="E11" s="38"/>
      <c r="F11" s="38"/>
      <c r="G11" s="38"/>
      <c r="H11" s="273"/>
      <c r="I11" s="274"/>
      <c r="J11" s="274"/>
      <c r="K11" s="275"/>
    </row>
    <row r="12" spans="1:11" ht="16.5" customHeight="1">
      <c r="A12" s="215" t="s">
        <v>1</v>
      </c>
      <c r="B12" s="215"/>
      <c r="C12" s="215"/>
      <c r="D12" s="215"/>
      <c r="E12" s="215"/>
      <c r="F12" s="215"/>
      <c r="G12" s="215"/>
      <c r="H12" s="216" t="s">
        <v>87</v>
      </c>
      <c r="I12" s="216"/>
      <c r="J12" s="217" t="s">
        <v>2</v>
      </c>
      <c r="K12" s="217"/>
    </row>
    <row r="13" spans="1:11" ht="10.5" customHeight="1">
      <c r="A13" s="217" t="s">
        <v>73</v>
      </c>
      <c r="B13" s="217"/>
      <c r="C13" s="217"/>
      <c r="D13" s="217"/>
      <c r="E13" s="217"/>
      <c r="F13" s="217"/>
      <c r="G13" s="217"/>
      <c r="H13" s="49" t="s">
        <v>3</v>
      </c>
      <c r="I13" s="49" t="s">
        <v>4</v>
      </c>
      <c r="J13" s="219" t="s">
        <v>174</v>
      </c>
      <c r="K13" s="219"/>
    </row>
    <row r="14" spans="1:11" ht="15.75" customHeight="1">
      <c r="A14" s="217"/>
      <c r="B14" s="217"/>
      <c r="C14" s="217"/>
      <c r="D14" s="217"/>
      <c r="E14" s="217"/>
      <c r="F14" s="217"/>
      <c r="G14" s="217"/>
      <c r="H14" s="128" t="s">
        <v>172</v>
      </c>
      <c r="I14" s="128" t="s">
        <v>173</v>
      </c>
      <c r="J14" s="219"/>
      <c r="K14" s="272"/>
    </row>
    <row r="15" spans="1:11" ht="24" customHeight="1">
      <c r="A15" s="218">
        <v>1</v>
      </c>
      <c r="B15" s="276" t="s">
        <v>83</v>
      </c>
      <c r="C15" s="277"/>
      <c r="D15" s="199" t="s">
        <v>134</v>
      </c>
      <c r="E15" s="199" t="s">
        <v>137</v>
      </c>
      <c r="F15" s="270" t="s">
        <v>202</v>
      </c>
      <c r="G15" s="199" t="s">
        <v>139</v>
      </c>
      <c r="H15" s="141" t="s">
        <v>141</v>
      </c>
      <c r="I15" s="199" t="s">
        <v>143</v>
      </c>
      <c r="J15" s="200" t="s">
        <v>145</v>
      </c>
      <c r="K15" s="210" t="s">
        <v>147</v>
      </c>
    </row>
    <row r="16" spans="1:11" ht="18" customHeight="1">
      <c r="A16" s="278"/>
      <c r="B16" s="261" t="s">
        <v>135</v>
      </c>
      <c r="C16" s="262"/>
      <c r="D16" s="59" t="s">
        <v>136</v>
      </c>
      <c r="E16" s="57" t="s">
        <v>138</v>
      </c>
      <c r="F16" s="271"/>
      <c r="G16" s="58" t="s">
        <v>140</v>
      </c>
      <c r="H16" s="142" t="s">
        <v>142</v>
      </c>
      <c r="I16" s="58" t="s">
        <v>144</v>
      </c>
      <c r="J16" s="209" t="s">
        <v>146</v>
      </c>
      <c r="K16" s="61" t="s">
        <v>63</v>
      </c>
    </row>
    <row r="17" spans="1:11" ht="15.75" customHeight="1">
      <c r="A17" s="279"/>
      <c r="B17" s="287"/>
      <c r="C17" s="288"/>
      <c r="D17" s="55"/>
      <c r="E17" s="55"/>
      <c r="F17" s="208">
        <f>IF(F18="NPS",ROUND(B17*14%,0),0)</f>
        <v>0</v>
      </c>
      <c r="G17" s="55"/>
      <c r="H17" s="55"/>
      <c r="I17" s="56"/>
      <c r="J17" s="55"/>
      <c r="K17" s="67">
        <f>SUM(B17:J17)</f>
        <v>0</v>
      </c>
    </row>
    <row r="18" spans="1:11" ht="15.75" customHeight="1">
      <c r="A18" s="11"/>
      <c r="B18" s="206" t="s">
        <v>201</v>
      </c>
      <c r="C18" s="205"/>
      <c r="D18" s="205"/>
      <c r="E18" s="205"/>
      <c r="F18" s="207" t="s">
        <v>180</v>
      </c>
      <c r="G18" s="193" t="s">
        <v>196</v>
      </c>
      <c r="H18" s="193" t="s">
        <v>193</v>
      </c>
      <c r="I18" s="193" t="s">
        <v>194</v>
      </c>
      <c r="J18" s="194" t="s">
        <v>195</v>
      </c>
      <c r="K18" s="196"/>
    </row>
    <row r="19" spans="1:11" ht="15.75" customHeight="1">
      <c r="A19" s="11"/>
      <c r="B19" s="12" t="s">
        <v>5</v>
      </c>
      <c r="C19" s="12" t="s">
        <v>6</v>
      </c>
      <c r="D19" s="12" t="s">
        <v>106</v>
      </c>
      <c r="G19" s="195"/>
      <c r="H19" s="197">
        <f>D17</f>
        <v>0</v>
      </c>
      <c r="I19" s="197">
        <f>G19-(B17/100*10)</f>
        <v>0</v>
      </c>
      <c r="J19" s="197">
        <f>B17/100*40</f>
        <v>0</v>
      </c>
      <c r="K19" s="196">
        <f>IF((MIN(H19:J19)&lt;0),0,ROUND(MIN(H19:J19),0))</f>
        <v>0</v>
      </c>
    </row>
    <row r="20" spans="1:11" ht="15.75" customHeight="1">
      <c r="A20" s="6"/>
      <c r="B20" s="7" t="s">
        <v>7</v>
      </c>
      <c r="C20" s="7" t="s">
        <v>6</v>
      </c>
      <c r="D20" s="7" t="s">
        <v>154</v>
      </c>
      <c r="E20" s="7"/>
      <c r="F20" s="7"/>
      <c r="G20" s="7"/>
      <c r="H20" s="7"/>
      <c r="I20" s="7"/>
      <c r="J20" s="7"/>
      <c r="K20" s="20"/>
    </row>
    <row r="21" spans="1:11" ht="15.75" customHeight="1">
      <c r="A21" s="46"/>
      <c r="B21" s="12" t="s">
        <v>42</v>
      </c>
      <c r="C21" s="12" t="s">
        <v>6</v>
      </c>
      <c r="D21" s="33" t="s">
        <v>58</v>
      </c>
      <c r="G21" s="16" t="s">
        <v>107</v>
      </c>
      <c r="J21" s="94">
        <f>IF(K21&gt;200000,200000,K21)</f>
        <v>0</v>
      </c>
      <c r="K21" s="47"/>
    </row>
    <row r="22" spans="1:11" ht="16.5" customHeight="1">
      <c r="A22" s="2"/>
      <c r="B22" s="8" t="s">
        <v>8</v>
      </c>
      <c r="C22" s="3"/>
      <c r="D22" s="3"/>
      <c r="E22" s="3"/>
      <c r="F22" s="3"/>
      <c r="G22" s="3"/>
      <c r="H22" s="3"/>
      <c r="I22" s="3"/>
      <c r="J22" s="3"/>
      <c r="K22" s="72">
        <f>IF(K21=0,K17-(K19+K20),IF(K21&gt;=200000,K17-(200000+K20),IF(K21&lt;200000,K17-(K21+K20))))</f>
        <v>0</v>
      </c>
    </row>
    <row r="23" spans="1:11" ht="14.25" customHeight="1">
      <c r="A23" s="4">
        <v>2</v>
      </c>
      <c r="B23" s="10" t="s">
        <v>9</v>
      </c>
      <c r="C23" s="5"/>
      <c r="D23" s="5"/>
      <c r="E23" s="5"/>
      <c r="F23" s="5"/>
      <c r="G23" s="5"/>
      <c r="H23" s="5"/>
      <c r="I23" s="5"/>
      <c r="J23" s="5"/>
      <c r="K23" s="19"/>
    </row>
    <row r="24" spans="1:11" ht="16.5" customHeight="1">
      <c r="A24" s="11"/>
      <c r="B24" s="25" t="s">
        <v>5</v>
      </c>
      <c r="C24" s="12" t="s">
        <v>10</v>
      </c>
      <c r="K24" s="21"/>
    </row>
    <row r="25" spans="1:11" ht="16.5" customHeight="1">
      <c r="A25" s="6"/>
      <c r="B25" s="26" t="s">
        <v>7</v>
      </c>
      <c r="C25" s="7" t="s">
        <v>11</v>
      </c>
      <c r="D25" s="7"/>
      <c r="E25" s="7"/>
      <c r="F25" s="7"/>
      <c r="G25" s="7"/>
      <c r="H25" s="7"/>
      <c r="I25" s="7"/>
      <c r="J25" s="7"/>
      <c r="K25" s="20"/>
    </row>
    <row r="26" spans="1:11" ht="16.5" customHeight="1">
      <c r="A26" s="13">
        <v>3</v>
      </c>
      <c r="B26" s="10" t="s">
        <v>12</v>
      </c>
      <c r="C26" s="14"/>
      <c r="D26" s="14"/>
      <c r="E26" s="14"/>
      <c r="F26" s="14"/>
      <c r="G26" s="14"/>
      <c r="H26" s="14"/>
      <c r="I26" s="14"/>
      <c r="J26" s="14"/>
      <c r="K26" s="91">
        <f>SUM(K22:K25)</f>
        <v>0</v>
      </c>
    </row>
    <row r="27" spans="1:11" ht="12" customHeight="1">
      <c r="A27" s="2">
        <v>4</v>
      </c>
      <c r="B27" s="8" t="s">
        <v>13</v>
      </c>
      <c r="C27" s="8"/>
      <c r="D27" s="8"/>
      <c r="E27" s="8"/>
      <c r="F27" s="8"/>
      <c r="G27" s="8"/>
      <c r="H27" s="8"/>
      <c r="I27" s="8"/>
      <c r="J27" s="8"/>
      <c r="K27" s="9"/>
    </row>
    <row r="28" spans="1:11" ht="15.75" customHeight="1">
      <c r="A28" s="11"/>
      <c r="B28" s="15" t="s">
        <v>5</v>
      </c>
      <c r="C28" s="16" t="s">
        <v>14</v>
      </c>
      <c r="K28" s="17"/>
    </row>
    <row r="29" spans="1:11" ht="15.75" customHeight="1">
      <c r="A29" s="11"/>
      <c r="C29" s="27" t="s">
        <v>15</v>
      </c>
      <c r="D29" s="12" t="s">
        <v>108</v>
      </c>
      <c r="K29" s="21">
        <v>0</v>
      </c>
    </row>
    <row r="30" spans="1:11" ht="15.75" customHeight="1">
      <c r="A30" s="11"/>
      <c r="C30" s="27" t="s">
        <v>16</v>
      </c>
      <c r="D30" s="12" t="s">
        <v>109</v>
      </c>
      <c r="K30" s="21">
        <v>0</v>
      </c>
    </row>
    <row r="31" spans="1:11" ht="15.75" customHeight="1">
      <c r="A31" s="11"/>
      <c r="C31" s="27" t="s">
        <v>18</v>
      </c>
      <c r="D31" s="12" t="s">
        <v>110</v>
      </c>
      <c r="K31" s="21">
        <v>0</v>
      </c>
    </row>
    <row r="32" spans="1:11" ht="15.75" customHeight="1">
      <c r="A32" s="11"/>
      <c r="C32" s="27" t="s">
        <v>19</v>
      </c>
      <c r="D32" s="12" t="s">
        <v>111</v>
      </c>
      <c r="K32" s="21"/>
    </row>
    <row r="33" spans="1:11" ht="15.75" customHeight="1">
      <c r="A33" s="11"/>
      <c r="C33" s="27" t="s">
        <v>21</v>
      </c>
      <c r="D33" s="12" t="s">
        <v>112</v>
      </c>
      <c r="K33" s="21">
        <v>0</v>
      </c>
    </row>
    <row r="34" spans="1:11" ht="15.75" customHeight="1">
      <c r="A34" s="11"/>
      <c r="C34" s="27" t="s">
        <v>23</v>
      </c>
      <c r="D34" s="12" t="s">
        <v>113</v>
      </c>
      <c r="K34" s="21">
        <v>0</v>
      </c>
    </row>
    <row r="35" spans="1:11" ht="15.75" customHeight="1">
      <c r="A35" s="11"/>
      <c r="C35" s="27" t="s">
        <v>25</v>
      </c>
      <c r="D35" s="12" t="s">
        <v>27</v>
      </c>
      <c r="K35" s="21">
        <v>0</v>
      </c>
    </row>
    <row r="36" spans="1:11" ht="15.75" customHeight="1">
      <c r="A36" s="11"/>
      <c r="C36" s="27" t="s">
        <v>26</v>
      </c>
      <c r="D36" s="12" t="s">
        <v>24</v>
      </c>
      <c r="K36" s="21">
        <v>0</v>
      </c>
    </row>
    <row r="37" spans="1:11" ht="15.75" customHeight="1">
      <c r="A37" s="11"/>
      <c r="C37" s="27" t="s">
        <v>28</v>
      </c>
      <c r="D37" s="12" t="s">
        <v>33</v>
      </c>
      <c r="K37" s="21">
        <v>0</v>
      </c>
    </row>
    <row r="38" spans="1:11" ht="15.75" customHeight="1">
      <c r="A38" s="11"/>
      <c r="C38" s="27" t="s">
        <v>29</v>
      </c>
      <c r="D38" s="28" t="s">
        <v>17</v>
      </c>
      <c r="K38" s="21">
        <v>0</v>
      </c>
    </row>
    <row r="39" spans="1:11" ht="15.75" customHeight="1">
      <c r="A39" s="11"/>
      <c r="C39" s="27" t="s">
        <v>30</v>
      </c>
      <c r="D39" s="12" t="s">
        <v>31</v>
      </c>
      <c r="K39" s="21">
        <v>0</v>
      </c>
    </row>
    <row r="40" spans="1:11" ht="15.75" customHeight="1">
      <c r="A40" s="11"/>
      <c r="C40" s="27" t="s">
        <v>32</v>
      </c>
      <c r="D40" s="12" t="s">
        <v>20</v>
      </c>
      <c r="K40" s="21">
        <v>0</v>
      </c>
    </row>
    <row r="41" spans="1:11" ht="14.25" customHeight="1">
      <c r="A41" s="11"/>
      <c r="C41" s="27" t="s">
        <v>34</v>
      </c>
      <c r="D41" s="12" t="s">
        <v>35</v>
      </c>
      <c r="K41" s="21">
        <v>0</v>
      </c>
    </row>
    <row r="42" spans="1:11" ht="15" customHeight="1">
      <c r="A42" s="11"/>
      <c r="C42" s="27" t="s">
        <v>36</v>
      </c>
      <c r="D42" s="12" t="s">
        <v>37</v>
      </c>
      <c r="K42" s="21">
        <v>0</v>
      </c>
    </row>
    <row r="43" spans="1:11" ht="15" customHeight="1">
      <c r="A43" s="11"/>
      <c r="C43" s="27" t="s">
        <v>38</v>
      </c>
      <c r="D43" s="12" t="s">
        <v>22</v>
      </c>
      <c r="K43" s="21">
        <v>0</v>
      </c>
    </row>
    <row r="44" spans="1:11" ht="14.25" customHeight="1">
      <c r="A44" s="11"/>
      <c r="C44" s="27" t="s">
        <v>39</v>
      </c>
      <c r="D44" s="1" t="s">
        <v>114</v>
      </c>
      <c r="K44" s="21">
        <v>0</v>
      </c>
    </row>
    <row r="45" spans="1:11" ht="14.25" customHeight="1">
      <c r="A45" s="11"/>
      <c r="B45" s="12" t="s">
        <v>7</v>
      </c>
      <c r="C45" s="29" t="s">
        <v>40</v>
      </c>
      <c r="F45" s="30" t="s">
        <v>41</v>
      </c>
      <c r="K45" s="21">
        <v>0</v>
      </c>
    </row>
    <row r="46" spans="1:11" ht="14.25" customHeight="1">
      <c r="A46" s="11"/>
      <c r="B46" s="12" t="s">
        <v>42</v>
      </c>
      <c r="C46" s="29" t="s">
        <v>74</v>
      </c>
      <c r="F46" s="30" t="s">
        <v>166</v>
      </c>
      <c r="J46" s="134" t="s">
        <v>167</v>
      </c>
      <c r="K46" s="47">
        <v>0</v>
      </c>
    </row>
    <row r="47" spans="1:11" ht="18.75" customHeight="1">
      <c r="A47" s="18">
        <v>5</v>
      </c>
      <c r="B47" s="8" t="s">
        <v>85</v>
      </c>
      <c r="C47" s="3"/>
      <c r="D47" s="3"/>
      <c r="E47" s="3"/>
      <c r="F47" s="3"/>
      <c r="G47" s="136" t="s">
        <v>75</v>
      </c>
      <c r="H47" s="135">
        <f>SUM(K29:K46)</f>
        <v>0</v>
      </c>
      <c r="I47" s="22"/>
      <c r="J47" s="22" t="s">
        <v>86</v>
      </c>
      <c r="K47" s="72">
        <f>IF(SUM(K29:K46)&gt;150000,150000,SUM(K29:K46))</f>
        <v>0</v>
      </c>
    </row>
    <row r="48" spans="1:11" ht="16.5" customHeight="1">
      <c r="A48" s="13">
        <v>6</v>
      </c>
      <c r="B48" s="5" t="s">
        <v>5</v>
      </c>
      <c r="C48" s="31" t="s">
        <v>162</v>
      </c>
      <c r="D48" s="5"/>
      <c r="E48" s="5"/>
      <c r="F48" s="48" t="s">
        <v>161</v>
      </c>
      <c r="G48" s="5"/>
      <c r="H48" s="5"/>
      <c r="I48" s="5"/>
      <c r="J48" s="5"/>
      <c r="K48" s="71">
        <f>IF(IF(AND(K46&gt;0,H47&gt;150000),IF((H47-K47&lt;=K46),H47-K47,K46),0)&gt;50000,50000,IF(AND(K46&gt;0,H47&gt;150000),IF((H47-K47&lt;=K46),H47-K47,K46),0))</f>
        <v>0</v>
      </c>
    </row>
    <row r="49" spans="1:11" ht="15.75" customHeight="1">
      <c r="A49" s="16"/>
      <c r="B49" s="132" t="s">
        <v>7</v>
      </c>
      <c r="C49" s="33" t="s">
        <v>163</v>
      </c>
      <c r="F49" s="30" t="s">
        <v>164</v>
      </c>
      <c r="K49" s="137">
        <f>IF(F18="NPS",ROUND(B17*10%,0),0)</f>
        <v>0</v>
      </c>
    </row>
    <row r="50" spans="1:11" ht="14.25" customHeight="1">
      <c r="A50" s="32"/>
      <c r="B50" s="12" t="s">
        <v>42</v>
      </c>
      <c r="C50" s="33" t="s">
        <v>44</v>
      </c>
      <c r="F50" s="30" t="s">
        <v>152</v>
      </c>
      <c r="K50" s="21">
        <v>0</v>
      </c>
    </row>
    <row r="51" spans="1:11" ht="15.75" customHeight="1">
      <c r="A51" s="11"/>
      <c r="B51" s="12" t="s">
        <v>48</v>
      </c>
      <c r="C51" s="33" t="s">
        <v>45</v>
      </c>
      <c r="F51" s="30" t="s">
        <v>46</v>
      </c>
      <c r="K51" s="21">
        <v>0</v>
      </c>
    </row>
    <row r="52" spans="1:11" ht="16.5" customHeight="1">
      <c r="A52" s="11"/>
      <c r="B52" s="12" t="s">
        <v>50</v>
      </c>
      <c r="C52" s="33" t="s">
        <v>47</v>
      </c>
      <c r="F52" s="30" t="s">
        <v>82</v>
      </c>
      <c r="K52" s="21">
        <v>0</v>
      </c>
    </row>
    <row r="53" spans="1:11" ht="14.25" customHeight="1">
      <c r="A53" s="11"/>
      <c r="B53" s="12" t="s">
        <v>53</v>
      </c>
      <c r="C53" s="33" t="s">
        <v>49</v>
      </c>
      <c r="F53" s="30" t="s">
        <v>115</v>
      </c>
      <c r="K53" s="21">
        <v>0</v>
      </c>
    </row>
    <row r="54" spans="1:11" ht="15.75" customHeight="1">
      <c r="A54" s="11"/>
      <c r="B54" s="12" t="s">
        <v>54</v>
      </c>
      <c r="C54" s="33" t="s">
        <v>51</v>
      </c>
      <c r="F54" s="30" t="s">
        <v>52</v>
      </c>
      <c r="K54" s="21">
        <v>0</v>
      </c>
    </row>
    <row r="55" spans="1:11" ht="15.75" customHeight="1">
      <c r="A55" s="11"/>
      <c r="B55" s="12" t="s">
        <v>57</v>
      </c>
      <c r="C55" s="33" t="s">
        <v>79</v>
      </c>
      <c r="F55" s="30" t="s">
        <v>80</v>
      </c>
      <c r="K55" s="21">
        <v>0</v>
      </c>
    </row>
    <row r="56" spans="1:11" ht="15.75" customHeight="1">
      <c r="A56" s="11"/>
      <c r="B56" s="1" t="s">
        <v>160</v>
      </c>
      <c r="C56" s="33" t="s">
        <v>55</v>
      </c>
      <c r="F56" s="30" t="s">
        <v>56</v>
      </c>
      <c r="K56" s="21">
        <v>0</v>
      </c>
    </row>
    <row r="57" spans="1:11" ht="12.75" customHeight="1">
      <c r="A57" s="11"/>
      <c r="C57" s="33"/>
      <c r="F57" s="30"/>
      <c r="K57" s="21">
        <v>0</v>
      </c>
    </row>
    <row r="58" spans="1:11" ht="18.75" customHeight="1">
      <c r="A58" s="18">
        <v>7</v>
      </c>
      <c r="B58" s="8" t="s">
        <v>59</v>
      </c>
      <c r="C58" s="3"/>
      <c r="D58" s="3"/>
      <c r="E58" s="3"/>
      <c r="F58" s="3"/>
      <c r="G58" s="3"/>
      <c r="H58" s="3"/>
      <c r="I58" s="3"/>
      <c r="J58" s="3"/>
      <c r="K58" s="53">
        <f>SUM(K47:K57)</f>
        <v>0</v>
      </c>
    </row>
    <row r="59" spans="1:11" ht="18.75" customHeight="1">
      <c r="A59" s="2">
        <v>8</v>
      </c>
      <c r="B59" s="8" t="s">
        <v>60</v>
      </c>
      <c r="C59" s="3"/>
      <c r="D59" s="3"/>
      <c r="E59" s="3"/>
      <c r="F59" s="211" t="s">
        <v>159</v>
      </c>
      <c r="G59" s="211"/>
      <c r="H59" s="211"/>
      <c r="I59" s="211"/>
      <c r="J59" s="3"/>
      <c r="K59" s="52">
        <f>K26-K58-H60</f>
        <v>-50000</v>
      </c>
    </row>
    <row r="60" spans="1:11" ht="15">
      <c r="A60" s="4"/>
      <c r="B60" s="95"/>
      <c r="C60" s="96"/>
      <c r="D60" s="283" t="s">
        <v>155</v>
      </c>
      <c r="E60" s="283"/>
      <c r="F60" s="283"/>
      <c r="G60" s="283"/>
      <c r="H60" s="97">
        <v>50000</v>
      </c>
      <c r="I60" s="96"/>
      <c r="J60" s="96"/>
      <c r="K60" s="77"/>
    </row>
    <row r="61" spans="1:11" ht="12.75" customHeight="1">
      <c r="A61" s="11"/>
      <c r="B61" s="98"/>
      <c r="C61" s="263" t="s">
        <v>61</v>
      </c>
      <c r="D61" s="264" t="s">
        <v>62</v>
      </c>
      <c r="E61" s="265"/>
      <c r="F61" s="266"/>
      <c r="G61" s="99" t="s">
        <v>63</v>
      </c>
      <c r="H61" s="99" t="s">
        <v>64</v>
      </c>
      <c r="I61" s="98"/>
      <c r="J61" s="98"/>
      <c r="K61" s="81"/>
    </row>
    <row r="62" spans="1:11" ht="12.75" customHeight="1">
      <c r="A62" s="11"/>
      <c r="B62" s="98"/>
      <c r="C62" s="263"/>
      <c r="D62" s="100"/>
      <c r="E62" s="101" t="s">
        <v>65</v>
      </c>
      <c r="F62" s="102">
        <v>300000</v>
      </c>
      <c r="G62" s="103">
        <f>IF(K59&gt;300000,300000,K59)</f>
        <v>-50000</v>
      </c>
      <c r="H62" s="103">
        <v>0</v>
      </c>
      <c r="I62" s="98"/>
      <c r="J62" s="104">
        <f>IF(K59&lt;500001,12500,0)</f>
        <v>12500</v>
      </c>
      <c r="K62" s="81"/>
    </row>
    <row r="63" spans="1:11" ht="12.75" customHeight="1">
      <c r="A63" s="11"/>
      <c r="B63" s="98"/>
      <c r="C63" s="263"/>
      <c r="D63" s="105">
        <v>300001</v>
      </c>
      <c r="E63" s="106" t="s">
        <v>66</v>
      </c>
      <c r="F63" s="107">
        <v>500000</v>
      </c>
      <c r="G63" s="103">
        <f>IF(K59&gt;G62,IF(K59&gt;500000,500000-G62,K59-G62))+IF(K59&lt;G62+1,0)</f>
        <v>0</v>
      </c>
      <c r="H63" s="103">
        <f>ROUND(G63/100*5,0)</f>
        <v>0</v>
      </c>
      <c r="I63" s="98"/>
      <c r="J63" s="98"/>
      <c r="K63" s="81"/>
    </row>
    <row r="64" spans="1:11" ht="12.75" customHeight="1">
      <c r="A64" s="11"/>
      <c r="B64" s="98"/>
      <c r="C64" s="263"/>
      <c r="D64" s="105">
        <v>500001</v>
      </c>
      <c r="E64" s="106" t="s">
        <v>66</v>
      </c>
      <c r="F64" s="107">
        <v>1000000</v>
      </c>
      <c r="G64" s="103">
        <f>IF(K59&gt;(G62+G63),IF(K59&gt;1000000,1000000-(G62+G63),K59-(G62+G63)))+IF(K59&lt;(G62+G63+1),0)</f>
        <v>0</v>
      </c>
      <c r="H64" s="103">
        <f>ROUND(G64/100*20,0)</f>
        <v>0</v>
      </c>
      <c r="I64" s="98"/>
      <c r="J64" s="98"/>
      <c r="K64" s="81"/>
    </row>
    <row r="65" spans="1:11" ht="12.75" customHeight="1">
      <c r="A65" s="11"/>
      <c r="B65" s="98"/>
      <c r="C65" s="263"/>
      <c r="D65" s="105"/>
      <c r="E65" s="108" t="s">
        <v>67</v>
      </c>
      <c r="F65" s="107">
        <v>1000000</v>
      </c>
      <c r="G65" s="103">
        <f>IF(K59&gt;1000000,K59-1000000,0)</f>
        <v>0</v>
      </c>
      <c r="H65" s="103">
        <f>ROUND(G65/100*30,0)</f>
        <v>0</v>
      </c>
      <c r="I65" s="98"/>
      <c r="J65" s="98"/>
      <c r="K65" s="81"/>
    </row>
    <row r="66" spans="1:11" ht="12.75" customHeight="1">
      <c r="A66" s="11"/>
      <c r="B66" s="98"/>
      <c r="C66" s="263"/>
      <c r="D66" s="267" t="s">
        <v>68</v>
      </c>
      <c r="E66" s="268"/>
      <c r="F66" s="269"/>
      <c r="G66" s="109">
        <f>SUM(G62:G65)</f>
        <v>-50000</v>
      </c>
      <c r="H66" s="109">
        <f>SUM(H62:H65)</f>
        <v>0</v>
      </c>
      <c r="I66" s="98"/>
      <c r="J66" s="98"/>
      <c r="K66" s="81"/>
    </row>
    <row r="67" spans="1:11" ht="15">
      <c r="A67" s="11"/>
      <c r="B67" s="98"/>
      <c r="C67" s="98"/>
      <c r="D67" s="110"/>
      <c r="E67" s="110"/>
      <c r="F67" s="110"/>
      <c r="G67" s="95"/>
      <c r="H67" s="95"/>
      <c r="I67" s="98"/>
      <c r="J67" s="98"/>
      <c r="K67" s="81"/>
    </row>
    <row r="68" spans="1:11" ht="20.25" customHeight="1">
      <c r="A68" s="2">
        <v>9</v>
      </c>
      <c r="B68" s="3" t="s">
        <v>69</v>
      </c>
      <c r="C68" s="3"/>
      <c r="D68" s="3"/>
      <c r="E68" s="3"/>
      <c r="F68" s="3"/>
      <c r="G68" s="3"/>
      <c r="H68" s="3"/>
      <c r="I68" s="3"/>
      <c r="J68" s="3"/>
      <c r="K68" s="93">
        <f>H66</f>
        <v>0</v>
      </c>
    </row>
    <row r="69" spans="1:11" ht="20.25" customHeight="1">
      <c r="A69" s="2">
        <v>10</v>
      </c>
      <c r="B69" s="50" t="s">
        <v>157</v>
      </c>
      <c r="C69" s="3"/>
      <c r="D69" s="3"/>
      <c r="E69" s="3"/>
      <c r="F69" s="3"/>
      <c r="G69" s="3"/>
      <c r="H69" s="3"/>
      <c r="I69" s="3"/>
      <c r="J69" s="3"/>
      <c r="K69" s="93">
        <f>IF(H66&gt;J62,J62,H66)</f>
        <v>0</v>
      </c>
    </row>
    <row r="70" spans="1:11" ht="20.25" customHeight="1">
      <c r="A70" s="2">
        <v>11</v>
      </c>
      <c r="B70" s="3" t="s">
        <v>77</v>
      </c>
      <c r="C70" s="3"/>
      <c r="D70" s="3"/>
      <c r="E70" s="3"/>
      <c r="F70" s="3"/>
      <c r="G70" s="3"/>
      <c r="H70" s="3"/>
      <c r="I70" s="3"/>
      <c r="J70" s="3"/>
      <c r="K70" s="131">
        <f>K68-K69</f>
        <v>0</v>
      </c>
    </row>
    <row r="71" spans="1:11" ht="20.25" customHeight="1">
      <c r="A71" s="2">
        <v>12</v>
      </c>
      <c r="B71" s="3" t="s">
        <v>153</v>
      </c>
      <c r="C71" s="3"/>
      <c r="D71" s="3"/>
      <c r="E71" s="111">
        <v>0.04</v>
      </c>
      <c r="F71" s="3"/>
      <c r="G71" s="3"/>
      <c r="H71" s="3"/>
      <c r="I71" s="3"/>
      <c r="J71" s="3"/>
      <c r="K71" s="93">
        <f>ROUND(K70*E71,0)</f>
        <v>0</v>
      </c>
    </row>
    <row r="72" spans="1:11" ht="20.25" customHeight="1">
      <c r="A72" s="6">
        <v>13</v>
      </c>
      <c r="B72" s="7" t="s">
        <v>70</v>
      </c>
      <c r="C72" s="7"/>
      <c r="D72" s="7"/>
      <c r="E72" s="7"/>
      <c r="F72" s="7"/>
      <c r="G72" s="7"/>
      <c r="H72" s="7"/>
      <c r="I72" s="7"/>
      <c r="J72" s="7"/>
      <c r="K72" s="67">
        <f>(K70+K71)</f>
        <v>0</v>
      </c>
    </row>
    <row r="73" spans="1:11" ht="20.25" customHeight="1">
      <c r="A73" s="6">
        <v>14</v>
      </c>
      <c r="B73" s="7" t="s">
        <v>132</v>
      </c>
      <c r="C73" s="7"/>
      <c r="D73" s="7"/>
      <c r="E73" s="7"/>
      <c r="F73" s="7"/>
      <c r="G73" s="7"/>
      <c r="H73" s="7"/>
      <c r="I73" s="7"/>
      <c r="J73" s="7"/>
      <c r="K73" s="21">
        <v>0</v>
      </c>
    </row>
    <row r="74" spans="1:11" ht="20.25" customHeight="1">
      <c r="A74" s="6">
        <v>15</v>
      </c>
      <c r="B74" s="7" t="s">
        <v>71</v>
      </c>
      <c r="C74" s="7"/>
      <c r="D74" s="7"/>
      <c r="E74" s="7"/>
      <c r="F74" s="7"/>
      <c r="G74" s="7"/>
      <c r="H74" s="7"/>
      <c r="I74" s="7"/>
      <c r="J74" s="24">
        <f>IF(K74&gt;0,"TAX DUE*",IF(K74&lt;0,"EXCESS PAID",""))</f>
      </c>
      <c r="K74" s="67">
        <f>K72-K73</f>
        <v>0</v>
      </c>
    </row>
    <row r="75" spans="1:11" ht="16.5" customHeight="1">
      <c r="A75" s="228" t="s">
        <v>88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</row>
    <row r="76" spans="1:11" ht="15.75" customHeight="1">
      <c r="A76" s="43" t="s">
        <v>89</v>
      </c>
      <c r="B76" s="241" t="s">
        <v>90</v>
      </c>
      <c r="C76" s="241"/>
      <c r="D76" s="241"/>
      <c r="E76" s="241"/>
      <c r="F76" s="241"/>
      <c r="G76" s="241"/>
      <c r="H76" s="241"/>
      <c r="I76" s="241"/>
      <c r="J76" s="241"/>
      <c r="K76" s="241"/>
    </row>
    <row r="77" spans="1:11" ht="29.25" customHeight="1">
      <c r="A77" s="43" t="s">
        <v>91</v>
      </c>
      <c r="B77" s="241" t="s">
        <v>175</v>
      </c>
      <c r="C77" s="241"/>
      <c r="D77" s="241"/>
      <c r="E77" s="241"/>
      <c r="F77" s="241"/>
      <c r="G77" s="241"/>
      <c r="H77" s="241"/>
      <c r="I77" s="241"/>
      <c r="J77" s="241"/>
      <c r="K77" s="241"/>
    </row>
    <row r="78" spans="1:11" ht="38.25" customHeight="1">
      <c r="A78" s="43" t="s">
        <v>92</v>
      </c>
      <c r="B78" s="241" t="s">
        <v>93</v>
      </c>
      <c r="C78" s="241"/>
      <c r="D78" s="241"/>
      <c r="E78" s="241"/>
      <c r="F78" s="241"/>
      <c r="G78" s="241"/>
      <c r="H78" s="241"/>
      <c r="I78" s="241"/>
      <c r="J78" s="241"/>
      <c r="K78" s="241"/>
    </row>
    <row r="79" spans="1:11" ht="29.25" customHeight="1">
      <c r="A79" s="43" t="s">
        <v>94</v>
      </c>
      <c r="B79" s="244" t="s">
        <v>131</v>
      </c>
      <c r="C79" s="244"/>
      <c r="D79" s="244"/>
      <c r="E79" s="244"/>
      <c r="F79" s="244"/>
      <c r="G79" s="244"/>
      <c r="H79" s="244"/>
      <c r="I79" s="244"/>
      <c r="J79" s="244"/>
      <c r="K79" s="244"/>
    </row>
    <row r="80" spans="1:11" s="41" customFormat="1" ht="15">
      <c r="A80" s="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</row>
    <row r="81" spans="1:11" s="41" customFormat="1" ht="15">
      <c r="A81" s="12" t="s">
        <v>95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s="41" customFormat="1" ht="15">
      <c r="A82" s="12" t="s">
        <v>96</v>
      </c>
      <c r="B82" s="12"/>
      <c r="C82" s="12"/>
      <c r="D82" s="12"/>
      <c r="E82" s="12"/>
      <c r="F82" s="12"/>
      <c r="G82" s="12"/>
      <c r="H82" s="240" t="s">
        <v>97</v>
      </c>
      <c r="I82" s="240"/>
      <c r="J82" s="240"/>
      <c r="K82" s="240"/>
    </row>
    <row r="83" spans="1:11" s="41" customFormat="1" ht="15">
      <c r="A83" s="12"/>
      <c r="B83" s="12"/>
      <c r="C83" s="12"/>
      <c r="D83" s="12"/>
      <c r="E83" s="12"/>
      <c r="F83" s="12"/>
      <c r="G83" s="12"/>
      <c r="H83" s="45"/>
      <c r="I83" s="45"/>
      <c r="J83" s="45"/>
      <c r="K83" s="45"/>
    </row>
    <row r="84" spans="1:11" s="41" customFormat="1" ht="15">
      <c r="A84" s="242" t="s">
        <v>171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</row>
    <row r="85" spans="1:11" s="41" customFormat="1" ht="15">
      <c r="A85" s="239" t="s">
        <v>126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</row>
    <row r="86" spans="1:11" ht="15">
      <c r="A86" s="239" t="s">
        <v>98</v>
      </c>
      <c r="B86" s="239"/>
      <c r="C86" s="239"/>
      <c r="D86" s="239"/>
      <c r="E86" s="239"/>
      <c r="F86" s="239"/>
      <c r="G86" s="239"/>
      <c r="H86" s="239" t="s">
        <v>99</v>
      </c>
      <c r="I86" s="239"/>
      <c r="J86" s="239"/>
      <c r="K86" s="239"/>
    </row>
    <row r="87" spans="1:11" ht="15">
      <c r="A87" s="2">
        <v>1</v>
      </c>
      <c r="B87" s="236" t="s">
        <v>120</v>
      </c>
      <c r="C87" s="236"/>
      <c r="D87" s="236"/>
      <c r="E87" s="236"/>
      <c r="F87" s="236"/>
      <c r="G87" s="236"/>
      <c r="H87" s="236" t="s">
        <v>101</v>
      </c>
      <c r="I87" s="236"/>
      <c r="J87" s="236"/>
      <c r="K87" s="236"/>
    </row>
    <row r="88" spans="1:11" ht="15">
      <c r="A88" s="2">
        <v>2</v>
      </c>
      <c r="B88" s="236" t="s">
        <v>121</v>
      </c>
      <c r="C88" s="236"/>
      <c r="D88" s="236"/>
      <c r="E88" s="236"/>
      <c r="F88" s="236"/>
      <c r="G88" s="236"/>
      <c r="H88" s="237" t="s">
        <v>156</v>
      </c>
      <c r="I88" s="237"/>
      <c r="J88" s="237"/>
      <c r="K88" s="237"/>
    </row>
    <row r="89" spans="1:11" ht="15">
      <c r="A89" s="2">
        <v>3</v>
      </c>
      <c r="B89" s="236" t="s">
        <v>103</v>
      </c>
      <c r="C89" s="236"/>
      <c r="D89" s="236"/>
      <c r="E89" s="236"/>
      <c r="F89" s="236"/>
      <c r="G89" s="236"/>
      <c r="H89" s="236" t="s">
        <v>129</v>
      </c>
      <c r="I89" s="236"/>
      <c r="J89" s="236"/>
      <c r="K89" s="236"/>
    </row>
    <row r="90" spans="1:11" ht="15">
      <c r="A90" s="2">
        <v>4</v>
      </c>
      <c r="B90" s="236" t="s">
        <v>104</v>
      </c>
      <c r="C90" s="236"/>
      <c r="D90" s="236"/>
      <c r="E90" s="236"/>
      <c r="F90" s="236"/>
      <c r="G90" s="236"/>
      <c r="H90" s="236" t="s">
        <v>130</v>
      </c>
      <c r="I90" s="236"/>
      <c r="J90" s="236"/>
      <c r="K90" s="236"/>
    </row>
    <row r="91" spans="1:11" ht="15">
      <c r="A91" s="2"/>
      <c r="B91" s="2"/>
      <c r="C91" s="242" t="s">
        <v>158</v>
      </c>
      <c r="D91" s="242"/>
      <c r="E91" s="242"/>
      <c r="F91" s="242"/>
      <c r="G91" s="242"/>
      <c r="H91" s="242"/>
      <c r="I91" s="242"/>
      <c r="J91" s="242"/>
      <c r="K91" s="130"/>
    </row>
    <row r="92" spans="1:11" ht="15">
      <c r="A92" s="34"/>
      <c r="D92" s="35"/>
      <c r="H92" s="243"/>
      <c r="I92" s="243"/>
      <c r="J92" s="243"/>
      <c r="K92" s="243"/>
    </row>
  </sheetData>
  <sheetProtection password="8B3A" sheet="1" selectLockedCells="1"/>
  <mergeCells count="54">
    <mergeCell ref="D60:G60"/>
    <mergeCell ref="H9:K9"/>
    <mergeCell ref="I6:K6"/>
    <mergeCell ref="I7:K7"/>
    <mergeCell ref="A6:G6"/>
    <mergeCell ref="A7:G7"/>
    <mergeCell ref="B17:C17"/>
    <mergeCell ref="A1:K1"/>
    <mergeCell ref="A2:K2"/>
    <mergeCell ref="A3:K3"/>
    <mergeCell ref="A4:K4"/>
    <mergeCell ref="A5:G5"/>
    <mergeCell ref="E10:G10"/>
    <mergeCell ref="H10:K10"/>
    <mergeCell ref="A8:G8"/>
    <mergeCell ref="H5:K5"/>
    <mergeCell ref="H8:K8"/>
    <mergeCell ref="A9:G9"/>
    <mergeCell ref="A13:G14"/>
    <mergeCell ref="J13:K14"/>
    <mergeCell ref="A12:G12"/>
    <mergeCell ref="H12:I12"/>
    <mergeCell ref="J12:K12"/>
    <mergeCell ref="H11:K11"/>
    <mergeCell ref="A10:D10"/>
    <mergeCell ref="B16:C16"/>
    <mergeCell ref="C61:C66"/>
    <mergeCell ref="D61:F61"/>
    <mergeCell ref="D66:F66"/>
    <mergeCell ref="A75:K75"/>
    <mergeCell ref="B76:K76"/>
    <mergeCell ref="F15:F16"/>
    <mergeCell ref="B15:C15"/>
    <mergeCell ref="A15:A17"/>
    <mergeCell ref="F59:I59"/>
    <mergeCell ref="B77:K77"/>
    <mergeCell ref="C91:J91"/>
    <mergeCell ref="H92:K92"/>
    <mergeCell ref="B88:G88"/>
    <mergeCell ref="H88:K88"/>
    <mergeCell ref="B89:G89"/>
    <mergeCell ref="H89:K89"/>
    <mergeCell ref="B90:G90"/>
    <mergeCell ref="H90:K90"/>
    <mergeCell ref="H87:K87"/>
    <mergeCell ref="B87:G87"/>
    <mergeCell ref="B78:K78"/>
    <mergeCell ref="B79:K79"/>
    <mergeCell ref="H82:K82"/>
    <mergeCell ref="A84:K84"/>
    <mergeCell ref="A86:G86"/>
    <mergeCell ref="H86:K86"/>
    <mergeCell ref="A85:K85"/>
    <mergeCell ref="B80:K80"/>
  </mergeCells>
  <dataValidations count="1">
    <dataValidation type="list" allowBlank="1" showInputMessage="1" showErrorMessage="1" sqref="F18">
      <formula1>"OPS, NPS"</formula1>
    </dataValidation>
  </dataValidation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SheetLayoutView="100" workbookViewId="0" topLeftCell="A1">
      <selection activeCell="B17" sqref="B17:C17"/>
    </sheetView>
  </sheetViews>
  <sheetFormatPr defaultColWidth="9.140625" defaultRowHeight="15"/>
  <cols>
    <col min="1" max="1" width="3.8515625" style="12" customWidth="1"/>
    <col min="2" max="2" width="3.57421875" style="12" customWidth="1"/>
    <col min="3" max="3" width="5.00390625" style="12" customWidth="1"/>
    <col min="4" max="4" width="8.7109375" style="12" customWidth="1"/>
    <col min="5" max="5" width="7.57421875" style="12" customWidth="1"/>
    <col min="6" max="7" width="9.28125" style="12" customWidth="1"/>
    <col min="8" max="8" width="10.00390625" style="12" customWidth="1"/>
    <col min="9" max="9" width="10.8515625" style="12" customWidth="1"/>
    <col min="10" max="10" width="9.421875" style="12" customWidth="1"/>
    <col min="11" max="11" width="10.8515625" style="12" customWidth="1"/>
    <col min="12" max="16384" width="9.140625" style="1" customWidth="1"/>
  </cols>
  <sheetData>
    <row r="1" spans="1:11" ht="12.75" customHeight="1">
      <c r="A1" s="302" t="s">
        <v>170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s="40" customFormat="1" ht="12.75" customHeight="1">
      <c r="A2" s="300" t="s">
        <v>169</v>
      </c>
      <c r="B2" s="249"/>
      <c r="C2" s="249"/>
      <c r="D2" s="249"/>
      <c r="E2" s="249"/>
      <c r="F2" s="249"/>
      <c r="G2" s="249"/>
      <c r="H2" s="249"/>
      <c r="I2" s="249"/>
      <c r="J2" s="249"/>
      <c r="K2" s="301"/>
    </row>
    <row r="3" spans="1:11" ht="16.5" customHeight="1">
      <c r="A3" s="250" t="s">
        <v>105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8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15">
      <c r="A5" s="216" t="s">
        <v>118</v>
      </c>
      <c r="B5" s="216"/>
      <c r="C5" s="216"/>
      <c r="D5" s="216"/>
      <c r="E5" s="216"/>
      <c r="F5" s="216"/>
      <c r="G5" s="216"/>
      <c r="H5" s="216" t="s">
        <v>0</v>
      </c>
      <c r="I5" s="216"/>
      <c r="J5" s="216"/>
      <c r="K5" s="216"/>
    </row>
    <row r="6" spans="1:11" ht="15" customHeight="1">
      <c r="A6" s="253"/>
      <c r="B6" s="253"/>
      <c r="C6" s="253"/>
      <c r="D6" s="253"/>
      <c r="E6" s="253"/>
      <c r="F6" s="253"/>
      <c r="G6" s="254"/>
      <c r="H6" s="36" t="s">
        <v>81</v>
      </c>
      <c r="I6" s="253"/>
      <c r="J6" s="253"/>
      <c r="K6" s="306"/>
    </row>
    <row r="7" spans="1:11" ht="15" customHeight="1">
      <c r="A7" s="255"/>
      <c r="B7" s="255"/>
      <c r="C7" s="255"/>
      <c r="D7" s="255"/>
      <c r="E7" s="255"/>
      <c r="F7" s="255"/>
      <c r="G7" s="256"/>
      <c r="H7" s="37" t="s">
        <v>78</v>
      </c>
      <c r="I7" s="255"/>
      <c r="J7" s="255"/>
      <c r="K7" s="307"/>
    </row>
    <row r="8" spans="1:11" ht="11.25" customHeight="1">
      <c r="A8" s="255"/>
      <c r="B8" s="255"/>
      <c r="C8" s="255"/>
      <c r="D8" s="255"/>
      <c r="E8" s="255"/>
      <c r="F8" s="255"/>
      <c r="G8" s="256"/>
      <c r="H8" s="280"/>
      <c r="I8" s="281"/>
      <c r="J8" s="281"/>
      <c r="K8" s="305"/>
    </row>
    <row r="9" spans="1:11" ht="11.25" customHeight="1">
      <c r="A9" s="257"/>
      <c r="B9" s="257"/>
      <c r="C9" s="257"/>
      <c r="D9" s="257"/>
      <c r="E9" s="257"/>
      <c r="F9" s="257"/>
      <c r="G9" s="258"/>
      <c r="H9" s="284"/>
      <c r="I9" s="285"/>
      <c r="J9" s="285"/>
      <c r="K9" s="308"/>
    </row>
    <row r="10" spans="1:11" ht="15">
      <c r="A10" s="216" t="s">
        <v>116</v>
      </c>
      <c r="B10" s="216"/>
      <c r="C10" s="216"/>
      <c r="D10" s="216"/>
      <c r="E10" s="216" t="s">
        <v>117</v>
      </c>
      <c r="F10" s="216"/>
      <c r="G10" s="216"/>
      <c r="H10" s="212" t="s">
        <v>76</v>
      </c>
      <c r="I10" s="213"/>
      <c r="J10" s="213"/>
      <c r="K10" s="214"/>
    </row>
    <row r="11" spans="1:11" ht="16.5" customHeight="1">
      <c r="A11" s="290"/>
      <c r="B11" s="291"/>
      <c r="C11" s="291"/>
      <c r="D11" s="292"/>
      <c r="E11" s="290"/>
      <c r="F11" s="291"/>
      <c r="G11" s="292"/>
      <c r="H11" s="273"/>
      <c r="I11" s="274"/>
      <c r="J11" s="274"/>
      <c r="K11" s="289"/>
    </row>
    <row r="12" spans="1:11" ht="16.5" customHeight="1">
      <c r="A12" s="215" t="s">
        <v>1</v>
      </c>
      <c r="B12" s="215"/>
      <c r="C12" s="215"/>
      <c r="D12" s="215"/>
      <c r="E12" s="215"/>
      <c r="F12" s="215"/>
      <c r="G12" s="215"/>
      <c r="H12" s="216" t="s">
        <v>87</v>
      </c>
      <c r="I12" s="216"/>
      <c r="J12" s="217" t="s">
        <v>2</v>
      </c>
      <c r="K12" s="217"/>
    </row>
    <row r="13" spans="1:11" ht="10.5" customHeight="1">
      <c r="A13" s="217" t="s">
        <v>73</v>
      </c>
      <c r="B13" s="217"/>
      <c r="C13" s="217"/>
      <c r="D13" s="217"/>
      <c r="E13" s="217"/>
      <c r="F13" s="217"/>
      <c r="G13" s="217"/>
      <c r="H13" s="51" t="s">
        <v>3</v>
      </c>
      <c r="I13" s="51" t="s">
        <v>4</v>
      </c>
      <c r="J13" s="219" t="s">
        <v>174</v>
      </c>
      <c r="K13" s="294"/>
    </row>
    <row r="14" spans="1:11" ht="15.75" customHeight="1">
      <c r="A14" s="217"/>
      <c r="B14" s="218"/>
      <c r="C14" s="218"/>
      <c r="D14" s="218"/>
      <c r="E14" s="218"/>
      <c r="F14" s="218"/>
      <c r="G14" s="218"/>
      <c r="H14" s="128" t="s">
        <v>172</v>
      </c>
      <c r="I14" s="128" t="s">
        <v>173</v>
      </c>
      <c r="J14" s="219"/>
      <c r="K14" s="295"/>
    </row>
    <row r="15" spans="1:11" ht="24" customHeight="1">
      <c r="A15" s="218">
        <v>1</v>
      </c>
      <c r="B15" s="276" t="s">
        <v>83</v>
      </c>
      <c r="C15" s="277"/>
      <c r="D15" s="54" t="s">
        <v>134</v>
      </c>
      <c r="E15" s="54" t="s">
        <v>137</v>
      </c>
      <c r="F15" s="270" t="s">
        <v>202</v>
      </c>
      <c r="G15" s="54" t="s">
        <v>139</v>
      </c>
      <c r="H15" s="141" t="s">
        <v>141</v>
      </c>
      <c r="I15" s="54" t="s">
        <v>143</v>
      </c>
      <c r="J15" s="200" t="s">
        <v>145</v>
      </c>
      <c r="K15" s="210" t="s">
        <v>147</v>
      </c>
    </row>
    <row r="16" spans="1:11" ht="15.75" customHeight="1">
      <c r="A16" s="278"/>
      <c r="B16" s="261" t="s">
        <v>135</v>
      </c>
      <c r="C16" s="262"/>
      <c r="D16" s="59" t="s">
        <v>136</v>
      </c>
      <c r="E16" s="57" t="s">
        <v>138</v>
      </c>
      <c r="F16" s="271"/>
      <c r="G16" s="58" t="s">
        <v>140</v>
      </c>
      <c r="H16" s="142" t="s">
        <v>142</v>
      </c>
      <c r="I16" s="58" t="s">
        <v>144</v>
      </c>
      <c r="J16" s="209" t="s">
        <v>146</v>
      </c>
      <c r="K16" s="61" t="s">
        <v>63</v>
      </c>
    </row>
    <row r="17" spans="1:11" ht="15.75" customHeight="1">
      <c r="A17" s="279"/>
      <c r="B17" s="287"/>
      <c r="C17" s="288"/>
      <c r="D17" s="55"/>
      <c r="E17" s="55"/>
      <c r="F17" s="208">
        <f>IF(F18="NPS",ROUND(B17*14%,0),0)</f>
        <v>0</v>
      </c>
      <c r="G17" s="55"/>
      <c r="H17" s="55"/>
      <c r="I17" s="56"/>
      <c r="J17" s="55"/>
      <c r="K17" s="67">
        <f>SUM(B17:J17)</f>
        <v>0</v>
      </c>
    </row>
    <row r="18" spans="1:11" ht="15.75" customHeight="1">
      <c r="A18" s="11"/>
      <c r="B18" s="206" t="s">
        <v>201</v>
      </c>
      <c r="C18" s="205"/>
      <c r="D18" s="205"/>
      <c r="E18" s="205"/>
      <c r="F18" s="207" t="s">
        <v>167</v>
      </c>
      <c r="G18" s="193" t="s">
        <v>196</v>
      </c>
      <c r="H18" s="193" t="s">
        <v>193</v>
      </c>
      <c r="I18" s="193" t="s">
        <v>194</v>
      </c>
      <c r="J18" s="194" t="s">
        <v>195</v>
      </c>
      <c r="K18" s="196"/>
    </row>
    <row r="19" spans="1:11" ht="15.75" customHeight="1">
      <c r="A19" s="11"/>
      <c r="B19" s="12" t="s">
        <v>5</v>
      </c>
      <c r="C19" s="12" t="s">
        <v>6</v>
      </c>
      <c r="D19" s="12" t="s">
        <v>106</v>
      </c>
      <c r="G19" s="195"/>
      <c r="H19" s="197">
        <f>D17</f>
        <v>0</v>
      </c>
      <c r="I19" s="197">
        <f>G19-(ROUND(B17/100*10,0))</f>
        <v>0</v>
      </c>
      <c r="J19" s="197">
        <f>ROUND(B17/100*40,0)</f>
        <v>0</v>
      </c>
      <c r="K19" s="196">
        <f>IF((MIN(H19:J19)&lt;0),0,ROUND(MIN(H19:J19),0))</f>
        <v>0</v>
      </c>
    </row>
    <row r="20" spans="1:11" ht="15.75" customHeight="1">
      <c r="A20" s="6"/>
      <c r="B20" s="7" t="s">
        <v>7</v>
      </c>
      <c r="C20" s="7" t="s">
        <v>6</v>
      </c>
      <c r="D20" s="7" t="s">
        <v>154</v>
      </c>
      <c r="E20" s="7"/>
      <c r="F20" s="7"/>
      <c r="G20" s="7"/>
      <c r="H20" s="7"/>
      <c r="I20" s="7"/>
      <c r="J20" s="7"/>
      <c r="K20" s="20"/>
    </row>
    <row r="21" spans="1:11" ht="15.75" customHeight="1">
      <c r="A21" s="46"/>
      <c r="B21" s="12" t="s">
        <v>42</v>
      </c>
      <c r="C21" s="12" t="s">
        <v>6</v>
      </c>
      <c r="D21" s="33" t="s">
        <v>58</v>
      </c>
      <c r="G21" s="16" t="s">
        <v>107</v>
      </c>
      <c r="J21" s="94">
        <f>IF(K21&gt;200000,200000,K21)</f>
        <v>0</v>
      </c>
      <c r="K21" s="47">
        <v>0</v>
      </c>
    </row>
    <row r="22" spans="1:11" ht="16.5" customHeight="1">
      <c r="A22" s="2"/>
      <c r="B22" s="8" t="s">
        <v>8</v>
      </c>
      <c r="C22" s="3"/>
      <c r="D22" s="3"/>
      <c r="E22" s="3"/>
      <c r="F22" s="3"/>
      <c r="G22" s="3"/>
      <c r="H22" s="3"/>
      <c r="I22" s="3"/>
      <c r="J22" s="3"/>
      <c r="K22" s="72">
        <f>IF(K21=0,K17-(K19+K20),IF(K21&gt;=200000,K17-(200000+K20),IF(K21&lt;200000,K17-(K21+K20))))</f>
        <v>0</v>
      </c>
    </row>
    <row r="23" spans="1:11" ht="14.25" customHeight="1">
      <c r="A23" s="4">
        <v>2</v>
      </c>
      <c r="B23" s="10" t="s">
        <v>9</v>
      </c>
      <c r="C23" s="5"/>
      <c r="D23" s="5"/>
      <c r="E23" s="5"/>
      <c r="F23" s="5"/>
      <c r="G23" s="5"/>
      <c r="H23" s="5"/>
      <c r="I23" s="5"/>
      <c r="J23" s="5"/>
      <c r="K23" s="19"/>
    </row>
    <row r="24" spans="1:11" ht="16.5" customHeight="1">
      <c r="A24" s="11"/>
      <c r="B24" s="25" t="s">
        <v>5</v>
      </c>
      <c r="C24" s="12" t="s">
        <v>10</v>
      </c>
      <c r="K24" s="21"/>
    </row>
    <row r="25" spans="1:11" ht="16.5" customHeight="1">
      <c r="A25" s="6"/>
      <c r="B25" s="26" t="s">
        <v>7</v>
      </c>
      <c r="C25" s="7" t="s">
        <v>11</v>
      </c>
      <c r="D25" s="7"/>
      <c r="E25" s="7"/>
      <c r="F25" s="7"/>
      <c r="G25" s="7"/>
      <c r="H25" s="7"/>
      <c r="I25" s="7"/>
      <c r="J25" s="7"/>
      <c r="K25" s="20"/>
    </row>
    <row r="26" spans="1:11" ht="16.5" customHeight="1">
      <c r="A26" s="13">
        <v>3</v>
      </c>
      <c r="B26" s="10" t="s">
        <v>12</v>
      </c>
      <c r="C26" s="14"/>
      <c r="D26" s="14"/>
      <c r="E26" s="14"/>
      <c r="F26" s="14"/>
      <c r="G26" s="14"/>
      <c r="H26" s="14"/>
      <c r="I26" s="14"/>
      <c r="J26" s="14"/>
      <c r="K26" s="91">
        <f>SUM(K22:K25)</f>
        <v>0</v>
      </c>
    </row>
    <row r="27" spans="1:11" ht="12" customHeight="1">
      <c r="A27" s="2">
        <v>4</v>
      </c>
      <c r="B27" s="8" t="s">
        <v>13</v>
      </c>
      <c r="C27" s="8"/>
      <c r="D27" s="8"/>
      <c r="E27" s="8"/>
      <c r="F27" s="8"/>
      <c r="G27" s="8"/>
      <c r="H27" s="8"/>
      <c r="I27" s="8"/>
      <c r="J27" s="8"/>
      <c r="K27" s="9"/>
    </row>
    <row r="28" spans="1:11" ht="15.75" customHeight="1">
      <c r="A28" s="11"/>
      <c r="B28" s="15" t="s">
        <v>5</v>
      </c>
      <c r="C28" s="16" t="s">
        <v>14</v>
      </c>
      <c r="K28" s="17"/>
    </row>
    <row r="29" spans="1:11" ht="15.75" customHeight="1">
      <c r="A29" s="11"/>
      <c r="C29" s="27" t="s">
        <v>15</v>
      </c>
      <c r="D29" s="12" t="s">
        <v>108</v>
      </c>
      <c r="K29" s="21"/>
    </row>
    <row r="30" spans="1:11" ht="15.75" customHeight="1">
      <c r="A30" s="11"/>
      <c r="C30" s="27" t="s">
        <v>16</v>
      </c>
      <c r="D30" s="12" t="s">
        <v>109</v>
      </c>
      <c r="K30" s="21"/>
    </row>
    <row r="31" spans="1:11" ht="15.75" customHeight="1">
      <c r="A31" s="11"/>
      <c r="C31" s="27" t="s">
        <v>18</v>
      </c>
      <c r="D31" s="12" t="s">
        <v>110</v>
      </c>
      <c r="K31" s="21"/>
    </row>
    <row r="32" spans="1:11" ht="15.75" customHeight="1">
      <c r="A32" s="11"/>
      <c r="C32" s="27" t="s">
        <v>19</v>
      </c>
      <c r="D32" s="12" t="s">
        <v>111</v>
      </c>
      <c r="K32" s="21"/>
    </row>
    <row r="33" spans="1:11" ht="15.75" customHeight="1">
      <c r="A33" s="11"/>
      <c r="C33" s="27" t="s">
        <v>21</v>
      </c>
      <c r="D33" s="12" t="s">
        <v>112</v>
      </c>
      <c r="K33" s="21"/>
    </row>
    <row r="34" spans="1:11" ht="15.75" customHeight="1">
      <c r="A34" s="11"/>
      <c r="C34" s="27" t="s">
        <v>23</v>
      </c>
      <c r="D34" s="12" t="s">
        <v>113</v>
      </c>
      <c r="K34" s="21"/>
    </row>
    <row r="35" spans="1:11" ht="15.75" customHeight="1">
      <c r="A35" s="11"/>
      <c r="C35" s="27" t="s">
        <v>25</v>
      </c>
      <c r="D35" s="12" t="s">
        <v>27</v>
      </c>
      <c r="K35" s="21"/>
    </row>
    <row r="36" spans="1:11" ht="15.75" customHeight="1">
      <c r="A36" s="11"/>
      <c r="C36" s="27" t="s">
        <v>26</v>
      </c>
      <c r="D36" s="12" t="s">
        <v>24</v>
      </c>
      <c r="K36" s="21"/>
    </row>
    <row r="37" spans="1:11" ht="15.75" customHeight="1">
      <c r="A37" s="11"/>
      <c r="C37" s="27" t="s">
        <v>28</v>
      </c>
      <c r="D37" s="12" t="s">
        <v>33</v>
      </c>
      <c r="K37" s="21"/>
    </row>
    <row r="38" spans="1:11" ht="15.75" customHeight="1">
      <c r="A38" s="11"/>
      <c r="C38" s="27" t="s">
        <v>29</v>
      </c>
      <c r="D38" s="28" t="s">
        <v>17</v>
      </c>
      <c r="K38" s="21"/>
    </row>
    <row r="39" spans="1:11" ht="15.75" customHeight="1">
      <c r="A39" s="11"/>
      <c r="C39" s="27" t="s">
        <v>30</v>
      </c>
      <c r="D39" s="12" t="s">
        <v>31</v>
      </c>
      <c r="K39" s="21"/>
    </row>
    <row r="40" spans="1:11" ht="15.75" customHeight="1">
      <c r="A40" s="11"/>
      <c r="C40" s="27" t="s">
        <v>32</v>
      </c>
      <c r="D40" s="12" t="s">
        <v>20</v>
      </c>
      <c r="K40" s="21"/>
    </row>
    <row r="41" spans="1:11" ht="14.25" customHeight="1">
      <c r="A41" s="11"/>
      <c r="C41" s="27" t="s">
        <v>34</v>
      </c>
      <c r="D41" s="12" t="s">
        <v>35</v>
      </c>
      <c r="K41" s="21"/>
    </row>
    <row r="42" spans="1:11" ht="15" customHeight="1">
      <c r="A42" s="11"/>
      <c r="C42" s="27" t="s">
        <v>36</v>
      </c>
      <c r="D42" s="12" t="s">
        <v>37</v>
      </c>
      <c r="K42" s="21"/>
    </row>
    <row r="43" spans="1:11" ht="15" customHeight="1">
      <c r="A43" s="11"/>
      <c r="C43" s="27" t="s">
        <v>38</v>
      </c>
      <c r="D43" s="12" t="s">
        <v>22</v>
      </c>
      <c r="K43" s="21"/>
    </row>
    <row r="44" spans="1:11" ht="14.25" customHeight="1">
      <c r="A44" s="11"/>
      <c r="C44" s="27" t="s">
        <v>39</v>
      </c>
      <c r="D44" s="1" t="s">
        <v>114</v>
      </c>
      <c r="K44" s="21"/>
    </row>
    <row r="45" spans="1:11" ht="14.25" customHeight="1">
      <c r="A45" s="11"/>
      <c r="B45" s="12" t="s">
        <v>7</v>
      </c>
      <c r="C45" s="29" t="s">
        <v>40</v>
      </c>
      <c r="F45" s="30" t="s">
        <v>41</v>
      </c>
      <c r="K45" s="21"/>
    </row>
    <row r="46" spans="1:11" ht="14.25" customHeight="1">
      <c r="A46" s="11"/>
      <c r="B46" s="12" t="s">
        <v>42</v>
      </c>
      <c r="C46" s="29" t="s">
        <v>74</v>
      </c>
      <c r="F46" s="30" t="s">
        <v>166</v>
      </c>
      <c r="J46" s="134" t="s">
        <v>167</v>
      </c>
      <c r="K46" s="47"/>
    </row>
    <row r="47" spans="1:11" ht="18.75" customHeight="1">
      <c r="A47" s="18">
        <v>5</v>
      </c>
      <c r="B47" s="8" t="s">
        <v>85</v>
      </c>
      <c r="C47" s="3"/>
      <c r="D47" s="3"/>
      <c r="E47" s="3"/>
      <c r="F47" s="3"/>
      <c r="G47" s="136" t="s">
        <v>75</v>
      </c>
      <c r="H47" s="135">
        <f>SUM(K29:K46)</f>
        <v>0</v>
      </c>
      <c r="I47" s="22"/>
      <c r="J47" s="22" t="s">
        <v>86</v>
      </c>
      <c r="K47" s="72">
        <f>IF(SUM(K29:K46)&gt;150000,150000,SUM(K29:K46))</f>
        <v>0</v>
      </c>
    </row>
    <row r="48" spans="1:11" ht="16.5" customHeight="1">
      <c r="A48" s="13">
        <v>6</v>
      </c>
      <c r="B48" s="5" t="s">
        <v>5</v>
      </c>
      <c r="C48" s="31" t="s">
        <v>162</v>
      </c>
      <c r="D48" s="5"/>
      <c r="E48" s="5"/>
      <c r="F48" s="48" t="s">
        <v>161</v>
      </c>
      <c r="G48" s="5"/>
      <c r="H48" s="5"/>
      <c r="I48" s="5"/>
      <c r="J48" s="5"/>
      <c r="K48" s="71">
        <f>IF(IF(AND(K46&gt;0,H47&gt;150000),IF((H47-K47&lt;=K46),H47-K47,K46),0)&gt;50000,50000,IF(AND(K46&gt;0,H47&gt;150000),IF((H47-K47&lt;=K46),H47-K47,K46),0))</f>
        <v>0</v>
      </c>
    </row>
    <row r="49" spans="1:11" ht="14.25" customHeight="1">
      <c r="A49" s="16"/>
      <c r="B49" s="132" t="s">
        <v>7</v>
      </c>
      <c r="C49" s="33" t="s">
        <v>163</v>
      </c>
      <c r="F49" s="30" t="s">
        <v>164</v>
      </c>
      <c r="K49" s="137">
        <f>IF(F18="NPS",ROUND(B17*10%,0),0)</f>
        <v>0</v>
      </c>
    </row>
    <row r="50" spans="1:11" ht="13.5" customHeight="1">
      <c r="A50" s="32"/>
      <c r="B50" s="12" t="s">
        <v>42</v>
      </c>
      <c r="C50" s="33" t="s">
        <v>44</v>
      </c>
      <c r="F50" s="30" t="s">
        <v>133</v>
      </c>
      <c r="K50" s="21"/>
    </row>
    <row r="51" spans="1:11" ht="15.75" customHeight="1">
      <c r="A51" s="11"/>
      <c r="B51" s="12" t="s">
        <v>48</v>
      </c>
      <c r="C51" s="33" t="s">
        <v>45</v>
      </c>
      <c r="F51" s="30" t="s">
        <v>46</v>
      </c>
      <c r="K51" s="21"/>
    </row>
    <row r="52" spans="1:11" ht="15.75" customHeight="1">
      <c r="A52" s="11"/>
      <c r="B52" s="12" t="s">
        <v>50</v>
      </c>
      <c r="C52" s="33" t="s">
        <v>47</v>
      </c>
      <c r="F52" s="30" t="s">
        <v>82</v>
      </c>
      <c r="K52" s="21"/>
    </row>
    <row r="53" spans="1:11" ht="15" customHeight="1">
      <c r="A53" s="11"/>
      <c r="B53" s="12" t="s">
        <v>53</v>
      </c>
      <c r="C53" s="33" t="s">
        <v>49</v>
      </c>
      <c r="F53" s="30" t="s">
        <v>115</v>
      </c>
      <c r="K53" s="21"/>
    </row>
    <row r="54" spans="1:11" ht="16.5" customHeight="1">
      <c r="A54" s="11"/>
      <c r="B54" s="12" t="s">
        <v>54</v>
      </c>
      <c r="C54" s="33" t="s">
        <v>51</v>
      </c>
      <c r="F54" s="30" t="s">
        <v>52</v>
      </c>
      <c r="K54" s="21">
        <v>0</v>
      </c>
    </row>
    <row r="55" spans="1:11" ht="15.75" customHeight="1">
      <c r="A55" s="11"/>
      <c r="B55" s="12" t="s">
        <v>57</v>
      </c>
      <c r="C55" s="33" t="s">
        <v>79</v>
      </c>
      <c r="F55" s="30" t="s">
        <v>80</v>
      </c>
      <c r="K55" s="21"/>
    </row>
    <row r="56" spans="1:11" ht="15.75" customHeight="1">
      <c r="A56" s="11"/>
      <c r="B56" s="1" t="s">
        <v>160</v>
      </c>
      <c r="C56" s="33" t="s">
        <v>55</v>
      </c>
      <c r="F56" s="30" t="s">
        <v>56</v>
      </c>
      <c r="K56" s="21"/>
    </row>
    <row r="57" spans="1:11" ht="14.25" customHeight="1">
      <c r="A57" s="11"/>
      <c r="C57" s="33"/>
      <c r="F57" s="30"/>
      <c r="K57" s="21"/>
    </row>
    <row r="58" spans="1:11" ht="18.75" customHeight="1">
      <c r="A58" s="18">
        <v>7</v>
      </c>
      <c r="B58" s="8" t="s">
        <v>59</v>
      </c>
      <c r="C58" s="3"/>
      <c r="D58" s="3"/>
      <c r="E58" s="3"/>
      <c r="F58" s="3"/>
      <c r="G58" s="3"/>
      <c r="H58" s="3"/>
      <c r="I58" s="3"/>
      <c r="J58" s="3"/>
      <c r="K58" s="53">
        <f>SUM(K47:K57)</f>
        <v>0</v>
      </c>
    </row>
    <row r="59" spans="1:11" ht="18.75" customHeight="1">
      <c r="A59" s="2">
        <v>8</v>
      </c>
      <c r="B59" s="8" t="s">
        <v>60</v>
      </c>
      <c r="C59" s="3"/>
      <c r="D59" s="3"/>
      <c r="E59" s="3"/>
      <c r="F59" s="211" t="s">
        <v>159</v>
      </c>
      <c r="G59" s="211"/>
      <c r="H59" s="211"/>
      <c r="I59" s="211"/>
      <c r="J59" s="3"/>
      <c r="K59" s="52">
        <f>K26-K58-H60</f>
        <v>-50000</v>
      </c>
    </row>
    <row r="60" spans="1:11" ht="15">
      <c r="A60" s="73"/>
      <c r="B60" s="74"/>
      <c r="C60" s="75"/>
      <c r="D60" s="293" t="s">
        <v>155</v>
      </c>
      <c r="E60" s="293"/>
      <c r="F60" s="293"/>
      <c r="G60" s="293"/>
      <c r="H60" s="76">
        <v>50000</v>
      </c>
      <c r="I60" s="75"/>
      <c r="J60" s="75"/>
      <c r="K60" s="77"/>
    </row>
    <row r="61" spans="1:11" ht="12.75" customHeight="1">
      <c r="A61" s="78"/>
      <c r="B61" s="79"/>
      <c r="C61" s="296" t="s">
        <v>61</v>
      </c>
      <c r="D61" s="297" t="s">
        <v>62</v>
      </c>
      <c r="E61" s="298"/>
      <c r="F61" s="299"/>
      <c r="G61" s="80" t="s">
        <v>63</v>
      </c>
      <c r="H61" s="80" t="s">
        <v>64</v>
      </c>
      <c r="I61" s="79"/>
      <c r="J61" s="79"/>
      <c r="K61" s="81"/>
    </row>
    <row r="62" spans="1:11" ht="12.75" customHeight="1">
      <c r="A62" s="78"/>
      <c r="B62" s="79"/>
      <c r="C62" s="296"/>
      <c r="D62" s="82"/>
      <c r="E62" s="83" t="s">
        <v>65</v>
      </c>
      <c r="F62" s="84">
        <v>250000</v>
      </c>
      <c r="G62" s="85">
        <f>IF(K59&gt;250000,250000,K59)</f>
        <v>-50000</v>
      </c>
      <c r="H62" s="85">
        <v>0</v>
      </c>
      <c r="I62" s="79"/>
      <c r="J62" s="86">
        <f>IF(K59&lt;500001,12500,0)</f>
        <v>12500</v>
      </c>
      <c r="K62" s="81"/>
    </row>
    <row r="63" spans="1:11" ht="12.75" customHeight="1">
      <c r="A63" s="78"/>
      <c r="B63" s="79"/>
      <c r="C63" s="296"/>
      <c r="D63" s="87">
        <v>250001</v>
      </c>
      <c r="E63" s="88" t="s">
        <v>66</v>
      </c>
      <c r="F63" s="89">
        <v>500000</v>
      </c>
      <c r="G63" s="85">
        <f>IF(K59&gt;G62,IF(K59&gt;500000,500000-G62,K59-G62))+IF(K59&lt;G62+1,0)</f>
        <v>0</v>
      </c>
      <c r="H63" s="85">
        <f>ROUND(G63/100*5,0)</f>
        <v>0</v>
      </c>
      <c r="I63" s="79"/>
      <c r="J63" s="79"/>
      <c r="K63" s="81"/>
    </row>
    <row r="64" spans="1:11" ht="12.75" customHeight="1">
      <c r="A64" s="78"/>
      <c r="B64" s="79"/>
      <c r="C64" s="296"/>
      <c r="D64" s="87">
        <v>500001</v>
      </c>
      <c r="E64" s="88" t="s">
        <v>66</v>
      </c>
      <c r="F64" s="89">
        <v>1000000</v>
      </c>
      <c r="G64" s="85">
        <f>IF(K59&gt;(G62+G63),IF(K59&gt;1000000,1000000-(G62+G63),K59-(G62+G63)))+IF(K59&lt;(G62+G63+1),0)</f>
        <v>0</v>
      </c>
      <c r="H64" s="85">
        <f>ROUND(G64/100*20,0)</f>
        <v>0</v>
      </c>
      <c r="I64" s="79"/>
      <c r="J64" s="79"/>
      <c r="K64" s="81"/>
    </row>
    <row r="65" spans="1:11" ht="12.75" customHeight="1">
      <c r="A65" s="78"/>
      <c r="B65" s="79"/>
      <c r="C65" s="296"/>
      <c r="D65" s="87"/>
      <c r="E65" s="90" t="s">
        <v>67</v>
      </c>
      <c r="F65" s="89">
        <v>1000000</v>
      </c>
      <c r="G65" s="85">
        <f>IF(K59&gt;1000000,K59-1000000,0)</f>
        <v>0</v>
      </c>
      <c r="H65" s="85">
        <f>ROUND(G65/100*30,0)</f>
        <v>0</v>
      </c>
      <c r="I65" s="79"/>
      <c r="J65" s="79"/>
      <c r="K65" s="81"/>
    </row>
    <row r="66" spans="1:11" ht="12.75" customHeight="1">
      <c r="A66" s="78"/>
      <c r="B66" s="79"/>
      <c r="C66" s="296"/>
      <c r="D66" s="297" t="s">
        <v>68</v>
      </c>
      <c r="E66" s="298"/>
      <c r="F66" s="299"/>
      <c r="G66" s="91">
        <f>SUM(G62:G65)</f>
        <v>-50000</v>
      </c>
      <c r="H66" s="91">
        <f>SUM(H62:H65)</f>
        <v>0</v>
      </c>
      <c r="I66" s="79"/>
      <c r="J66" s="79"/>
      <c r="K66" s="81"/>
    </row>
    <row r="67" spans="1:11" ht="15">
      <c r="A67" s="78"/>
      <c r="B67" s="79"/>
      <c r="C67" s="79"/>
      <c r="D67" s="92"/>
      <c r="E67" s="92"/>
      <c r="F67" s="92"/>
      <c r="G67" s="74"/>
      <c r="H67" s="74"/>
      <c r="I67" s="79"/>
      <c r="J67" s="79"/>
      <c r="K67" s="81"/>
    </row>
    <row r="68" spans="1:11" ht="20.25" customHeight="1">
      <c r="A68" s="2">
        <v>9</v>
      </c>
      <c r="B68" s="3" t="s">
        <v>69</v>
      </c>
      <c r="C68" s="3"/>
      <c r="D68" s="3"/>
      <c r="E68" s="3"/>
      <c r="F68" s="3"/>
      <c r="G68" s="3"/>
      <c r="H68" s="3"/>
      <c r="I68" s="3"/>
      <c r="J68" s="3"/>
      <c r="K68" s="93">
        <f>H66</f>
        <v>0</v>
      </c>
    </row>
    <row r="69" spans="1:11" ht="20.25" customHeight="1">
      <c r="A69" s="2">
        <v>10</v>
      </c>
      <c r="B69" s="50" t="s">
        <v>157</v>
      </c>
      <c r="C69" s="3"/>
      <c r="D69" s="3"/>
      <c r="E69" s="3"/>
      <c r="F69" s="3"/>
      <c r="G69" s="3"/>
      <c r="H69" s="3"/>
      <c r="I69" s="3"/>
      <c r="J69" s="3"/>
      <c r="K69" s="93">
        <f>IF(H66&gt;J62,J62,H66)</f>
        <v>0</v>
      </c>
    </row>
    <row r="70" spans="1:11" ht="20.25" customHeight="1">
      <c r="A70" s="2">
        <v>11</v>
      </c>
      <c r="B70" s="3" t="s">
        <v>77</v>
      </c>
      <c r="C70" s="3"/>
      <c r="D70" s="3"/>
      <c r="E70" s="3"/>
      <c r="F70" s="3"/>
      <c r="G70" s="3"/>
      <c r="H70" s="3"/>
      <c r="I70" s="3"/>
      <c r="J70" s="3"/>
      <c r="K70" s="131">
        <f>K68-K69</f>
        <v>0</v>
      </c>
    </row>
    <row r="71" spans="1:11" ht="20.25" customHeight="1">
      <c r="A71" s="2">
        <v>12</v>
      </c>
      <c r="B71" s="3" t="s">
        <v>153</v>
      </c>
      <c r="C71" s="3"/>
      <c r="D71" s="3"/>
      <c r="E71" s="111">
        <v>0.04</v>
      </c>
      <c r="F71" s="3"/>
      <c r="G71" s="3"/>
      <c r="H71" s="3"/>
      <c r="I71" s="3"/>
      <c r="J71" s="3"/>
      <c r="K71" s="93">
        <f>ROUND(K70*E71,0)</f>
        <v>0</v>
      </c>
    </row>
    <row r="72" spans="1:11" ht="20.25" customHeight="1">
      <c r="A72" s="6">
        <v>13</v>
      </c>
      <c r="B72" s="7" t="s">
        <v>70</v>
      </c>
      <c r="C72" s="7"/>
      <c r="D72" s="7"/>
      <c r="E72" s="7"/>
      <c r="F72" s="7"/>
      <c r="G72" s="7"/>
      <c r="H72" s="7"/>
      <c r="I72" s="7"/>
      <c r="J72" s="7"/>
      <c r="K72" s="67">
        <f>(K70+K71)</f>
        <v>0</v>
      </c>
    </row>
    <row r="73" spans="1:11" ht="20.25" customHeight="1">
      <c r="A73" s="6">
        <v>14</v>
      </c>
      <c r="B73" s="7" t="s">
        <v>203</v>
      </c>
      <c r="C73" s="7"/>
      <c r="D73" s="7"/>
      <c r="E73" s="7"/>
      <c r="F73" s="7"/>
      <c r="G73" s="7"/>
      <c r="H73" s="7"/>
      <c r="I73" s="7"/>
      <c r="J73" s="7"/>
      <c r="K73" s="21"/>
    </row>
    <row r="74" spans="1:11" ht="20.25" customHeight="1">
      <c r="A74" s="6">
        <v>15</v>
      </c>
      <c r="B74" s="7" t="s">
        <v>71</v>
      </c>
      <c r="C74" s="7"/>
      <c r="D74" s="7"/>
      <c r="E74" s="7"/>
      <c r="F74" s="7"/>
      <c r="G74" s="7"/>
      <c r="H74" s="7"/>
      <c r="I74" s="7"/>
      <c r="J74" s="24">
        <f>IF(K74&gt;0,"TAX DUE*",IF(K74&lt;0,"EXCESS PAID",""))</f>
      </c>
      <c r="K74" s="67">
        <f>K72-K73</f>
        <v>0</v>
      </c>
    </row>
    <row r="75" spans="1:11" ht="20.25" customHeight="1">
      <c r="A75" s="228" t="s">
        <v>88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</row>
    <row r="76" spans="1:11" ht="15.75" customHeight="1">
      <c r="A76" s="43" t="s">
        <v>89</v>
      </c>
      <c r="B76" s="241" t="s">
        <v>90</v>
      </c>
      <c r="C76" s="241"/>
      <c r="D76" s="241"/>
      <c r="E76" s="241"/>
      <c r="F76" s="241"/>
      <c r="G76" s="241"/>
      <c r="H76" s="241"/>
      <c r="I76" s="241"/>
      <c r="J76" s="241"/>
      <c r="K76" s="241"/>
    </row>
    <row r="77" spans="1:11" ht="27" customHeight="1">
      <c r="A77" s="43" t="s">
        <v>91</v>
      </c>
      <c r="B77" s="241" t="s">
        <v>175</v>
      </c>
      <c r="C77" s="241"/>
      <c r="D77" s="241"/>
      <c r="E77" s="241"/>
      <c r="F77" s="241"/>
      <c r="G77" s="241"/>
      <c r="H77" s="241"/>
      <c r="I77" s="241"/>
      <c r="J77" s="241"/>
      <c r="K77" s="241"/>
    </row>
    <row r="78" spans="1:11" ht="38.25" customHeight="1">
      <c r="A78" s="43" t="s">
        <v>92</v>
      </c>
      <c r="B78" s="241" t="s">
        <v>93</v>
      </c>
      <c r="C78" s="241"/>
      <c r="D78" s="241"/>
      <c r="E78" s="241"/>
      <c r="F78" s="241"/>
      <c r="G78" s="241"/>
      <c r="H78" s="241"/>
      <c r="I78" s="241"/>
      <c r="J78" s="241"/>
      <c r="K78" s="241"/>
    </row>
    <row r="79" spans="1:11" ht="29.25" customHeight="1">
      <c r="A79" s="43" t="s">
        <v>94</v>
      </c>
      <c r="B79" s="244" t="s">
        <v>131</v>
      </c>
      <c r="C79" s="244"/>
      <c r="D79" s="244"/>
      <c r="E79" s="244"/>
      <c r="F79" s="244"/>
      <c r="G79" s="244"/>
      <c r="H79" s="244"/>
      <c r="I79" s="244"/>
      <c r="J79" s="244"/>
      <c r="K79" s="244"/>
    </row>
    <row r="80" spans="1:11" s="41" customFormat="1" ht="15">
      <c r="A80" s="44"/>
      <c r="B80" s="245"/>
      <c r="C80" s="245"/>
      <c r="D80" s="245"/>
      <c r="E80" s="245"/>
      <c r="F80" s="245"/>
      <c r="G80" s="245"/>
      <c r="H80" s="245"/>
      <c r="I80" s="245"/>
      <c r="J80" s="245"/>
      <c r="K80" s="245"/>
    </row>
    <row r="81" spans="1:11" s="41" customFormat="1" ht="15">
      <c r="A81" s="12" t="s">
        <v>95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s="41" customFormat="1" ht="15">
      <c r="A82" s="12" t="s">
        <v>96</v>
      </c>
      <c r="B82" s="12"/>
      <c r="C82" s="12"/>
      <c r="D82" s="12"/>
      <c r="E82" s="12"/>
      <c r="F82" s="12"/>
      <c r="G82" s="12"/>
      <c r="H82" s="240" t="s">
        <v>97</v>
      </c>
      <c r="I82" s="240"/>
      <c r="J82" s="240"/>
      <c r="K82" s="240"/>
    </row>
    <row r="83" spans="1:11" s="41" customFormat="1" ht="15">
      <c r="A83" s="12"/>
      <c r="B83" s="12"/>
      <c r="C83" s="12"/>
      <c r="D83" s="12"/>
      <c r="E83" s="12"/>
      <c r="F83" s="12"/>
      <c r="G83" s="12"/>
      <c r="H83" s="42"/>
      <c r="I83" s="42"/>
      <c r="J83" s="42"/>
      <c r="K83" s="42"/>
    </row>
    <row r="84" spans="1:11" s="41" customFormat="1" ht="15">
      <c r="A84" s="242" t="s">
        <v>171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</row>
    <row r="85" spans="1:11" s="41" customFormat="1" ht="15">
      <c r="A85" s="239" t="s">
        <v>127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</row>
    <row r="86" spans="1:11" ht="15">
      <c r="A86" s="239" t="s">
        <v>98</v>
      </c>
      <c r="B86" s="239"/>
      <c r="C86" s="239"/>
      <c r="D86" s="239"/>
      <c r="E86" s="239"/>
      <c r="F86" s="239"/>
      <c r="G86" s="239"/>
      <c r="H86" s="239" t="s">
        <v>99</v>
      </c>
      <c r="I86" s="239"/>
      <c r="J86" s="239"/>
      <c r="K86" s="239"/>
    </row>
    <row r="87" spans="1:11" ht="15">
      <c r="A87" s="2">
        <v>1</v>
      </c>
      <c r="B87" s="236" t="s">
        <v>100</v>
      </c>
      <c r="C87" s="236"/>
      <c r="D87" s="236"/>
      <c r="E87" s="236"/>
      <c r="F87" s="236"/>
      <c r="G87" s="236"/>
      <c r="H87" s="236" t="s">
        <v>101</v>
      </c>
      <c r="I87" s="236"/>
      <c r="J87" s="236"/>
      <c r="K87" s="236"/>
    </row>
    <row r="88" spans="1:11" ht="15">
      <c r="A88" s="2">
        <v>2</v>
      </c>
      <c r="B88" s="236" t="s">
        <v>102</v>
      </c>
      <c r="C88" s="236"/>
      <c r="D88" s="236"/>
      <c r="E88" s="236"/>
      <c r="F88" s="236"/>
      <c r="G88" s="236"/>
      <c r="H88" s="237" t="s">
        <v>156</v>
      </c>
      <c r="I88" s="237"/>
      <c r="J88" s="237"/>
      <c r="K88" s="237"/>
    </row>
    <row r="89" spans="1:11" ht="15">
      <c r="A89" s="2">
        <v>3</v>
      </c>
      <c r="B89" s="236" t="s">
        <v>103</v>
      </c>
      <c r="C89" s="236"/>
      <c r="D89" s="236"/>
      <c r="E89" s="236"/>
      <c r="F89" s="236"/>
      <c r="G89" s="236"/>
      <c r="H89" s="236" t="s">
        <v>168</v>
      </c>
      <c r="I89" s="236"/>
      <c r="J89" s="236"/>
      <c r="K89" s="236"/>
    </row>
    <row r="90" spans="1:11" ht="15">
      <c r="A90" s="2">
        <v>4</v>
      </c>
      <c r="B90" s="236" t="s">
        <v>104</v>
      </c>
      <c r="C90" s="236"/>
      <c r="D90" s="236"/>
      <c r="E90" s="236"/>
      <c r="F90" s="236"/>
      <c r="G90" s="236"/>
      <c r="H90" s="236" t="s">
        <v>128</v>
      </c>
      <c r="I90" s="236"/>
      <c r="J90" s="236"/>
      <c r="K90" s="236"/>
    </row>
    <row r="91" spans="1:11" ht="15">
      <c r="A91" s="2"/>
      <c r="B91" s="129"/>
      <c r="C91" s="242" t="s">
        <v>158</v>
      </c>
      <c r="D91" s="242"/>
      <c r="E91" s="242"/>
      <c r="F91" s="242"/>
      <c r="G91" s="242"/>
      <c r="H91" s="242"/>
      <c r="I91" s="242"/>
      <c r="J91" s="242"/>
      <c r="K91" s="130"/>
    </row>
    <row r="92" spans="1:11" ht="15">
      <c r="A92" s="34"/>
      <c r="D92" s="35"/>
      <c r="H92" s="243"/>
      <c r="I92" s="243"/>
      <c r="J92" s="243"/>
      <c r="K92" s="243"/>
    </row>
  </sheetData>
  <sheetProtection password="8B3A" sheet="1" selectLockedCells="1"/>
  <mergeCells count="56">
    <mergeCell ref="A7:G7"/>
    <mergeCell ref="A8:G8"/>
    <mergeCell ref="A9:G9"/>
    <mergeCell ref="H9:K9"/>
    <mergeCell ref="A10:D10"/>
    <mergeCell ref="E10:G10"/>
    <mergeCell ref="H10:K10"/>
    <mergeCell ref="H5:K5"/>
    <mergeCell ref="A2:K2"/>
    <mergeCell ref="A1:K1"/>
    <mergeCell ref="A3:K3"/>
    <mergeCell ref="H8:K8"/>
    <mergeCell ref="I6:K6"/>
    <mergeCell ref="I7:K7"/>
    <mergeCell ref="A4:K4"/>
    <mergeCell ref="A5:G5"/>
    <mergeCell ref="A6:G6"/>
    <mergeCell ref="B90:G90"/>
    <mergeCell ref="H90:K90"/>
    <mergeCell ref="A85:K85"/>
    <mergeCell ref="B80:K80"/>
    <mergeCell ref="H82:K82"/>
    <mergeCell ref="A84:K84"/>
    <mergeCell ref="A86:G86"/>
    <mergeCell ref="H86:K86"/>
    <mergeCell ref="B87:G87"/>
    <mergeCell ref="H87:K87"/>
    <mergeCell ref="C91:J91"/>
    <mergeCell ref="H92:K92"/>
    <mergeCell ref="A12:G12"/>
    <mergeCell ref="B88:G88"/>
    <mergeCell ref="H88:K88"/>
    <mergeCell ref="B89:G89"/>
    <mergeCell ref="H89:K89"/>
    <mergeCell ref="B76:K76"/>
    <mergeCell ref="B77:K77"/>
    <mergeCell ref="B78:K78"/>
    <mergeCell ref="B79:K79"/>
    <mergeCell ref="A13:G14"/>
    <mergeCell ref="J13:K14"/>
    <mergeCell ref="C61:C66"/>
    <mergeCell ref="D61:F61"/>
    <mergeCell ref="D66:F66"/>
    <mergeCell ref="B15:C15"/>
    <mergeCell ref="B16:C16"/>
    <mergeCell ref="B17:C17"/>
    <mergeCell ref="A15:A17"/>
    <mergeCell ref="H11:K11"/>
    <mergeCell ref="A75:K75"/>
    <mergeCell ref="H12:I12"/>
    <mergeCell ref="J12:K12"/>
    <mergeCell ref="A11:D11"/>
    <mergeCell ref="E11:G11"/>
    <mergeCell ref="D60:G60"/>
    <mergeCell ref="F59:I59"/>
    <mergeCell ref="F15:F16"/>
  </mergeCells>
  <dataValidations count="1">
    <dataValidation type="list" allowBlank="1" showInputMessage="1" showErrorMessage="1" sqref="F18">
      <formula1>"OPS, NPS"</formula1>
    </dataValidation>
  </dataValidations>
  <printOptions horizontalCentered="1"/>
  <pageMargins left="0.6" right="0.6" top="0.4" bottom="0.6" header="0.3" footer="0.8"/>
  <pageSetup horizontalDpi="600" verticalDpi="600" orientation="portrait" paperSize="9" scale="99" r:id="rId1"/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34">
      <selection activeCell="I17" sqref="I17"/>
    </sheetView>
  </sheetViews>
  <sheetFormatPr defaultColWidth="9.140625" defaultRowHeight="15"/>
  <cols>
    <col min="1" max="1" width="2.8515625" style="12" customWidth="1"/>
    <col min="2" max="2" width="3.57421875" style="12" customWidth="1"/>
    <col min="3" max="3" width="5.28125" style="12" customWidth="1"/>
    <col min="4" max="4" width="8.00390625" style="12" customWidth="1"/>
    <col min="5" max="5" width="7.57421875" style="12" customWidth="1"/>
    <col min="6" max="6" width="9.00390625" style="12" customWidth="1"/>
    <col min="7" max="7" width="10.140625" style="12" customWidth="1"/>
    <col min="8" max="8" width="9.57421875" style="12" customWidth="1"/>
    <col min="9" max="9" width="10.8515625" style="12" customWidth="1"/>
    <col min="10" max="10" width="10.140625" style="12" customWidth="1"/>
    <col min="11" max="11" width="10.8515625" style="12" customWidth="1"/>
    <col min="12" max="16384" width="9.140625" style="1" customWidth="1"/>
  </cols>
  <sheetData>
    <row r="1" spans="1:11" ht="12.75" customHeight="1">
      <c r="A1" s="302" t="s">
        <v>170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s="40" customFormat="1" ht="12.75" customHeight="1">
      <c r="A2" s="300" t="s">
        <v>169</v>
      </c>
      <c r="B2" s="249"/>
      <c r="C2" s="249"/>
      <c r="D2" s="249"/>
      <c r="E2" s="249"/>
      <c r="F2" s="249"/>
      <c r="G2" s="249"/>
      <c r="H2" s="249"/>
      <c r="I2" s="249"/>
      <c r="J2" s="249"/>
      <c r="K2" s="301"/>
    </row>
    <row r="3" spans="1:11" ht="13.5" customHeight="1">
      <c r="A3" s="309" t="s">
        <v>191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1" ht="7.5" customHeight="1">
      <c r="A4" s="187"/>
      <c r="B4" s="139"/>
      <c r="C4" s="139"/>
      <c r="D4" s="139"/>
      <c r="E4" s="139"/>
      <c r="F4" s="139"/>
      <c r="G4" s="139"/>
      <c r="H4" s="139"/>
      <c r="I4" s="139"/>
      <c r="J4" s="139"/>
      <c r="K4" s="188"/>
    </row>
    <row r="5" spans="1:11" ht="15">
      <c r="A5" s="312" t="s">
        <v>118</v>
      </c>
      <c r="B5" s="216"/>
      <c r="C5" s="216"/>
      <c r="D5" s="216"/>
      <c r="E5" s="216"/>
      <c r="F5" s="216"/>
      <c r="G5" s="216"/>
      <c r="H5" s="216" t="s">
        <v>0</v>
      </c>
      <c r="I5" s="216"/>
      <c r="J5" s="216"/>
      <c r="K5" s="313"/>
    </row>
    <row r="6" spans="1:11" ht="15" customHeight="1">
      <c r="A6" s="314"/>
      <c r="B6" s="253"/>
      <c r="C6" s="253"/>
      <c r="D6" s="253"/>
      <c r="E6" s="253"/>
      <c r="F6" s="253"/>
      <c r="G6" s="254"/>
      <c r="H6" s="36" t="s">
        <v>81</v>
      </c>
      <c r="I6" s="253"/>
      <c r="J6" s="253"/>
      <c r="K6" s="306"/>
    </row>
    <row r="7" spans="1:11" ht="15" customHeight="1">
      <c r="A7" s="315"/>
      <c r="B7" s="255"/>
      <c r="C7" s="255"/>
      <c r="D7" s="255"/>
      <c r="E7" s="255"/>
      <c r="F7" s="255"/>
      <c r="G7" s="256"/>
      <c r="H7" s="37" t="s">
        <v>78</v>
      </c>
      <c r="I7" s="255"/>
      <c r="J7" s="255"/>
      <c r="K7" s="307"/>
    </row>
    <row r="8" spans="1:11" ht="11.25" customHeight="1">
      <c r="A8" s="315"/>
      <c r="B8" s="255"/>
      <c r="C8" s="255"/>
      <c r="D8" s="255"/>
      <c r="E8" s="255"/>
      <c r="F8" s="255"/>
      <c r="G8" s="256"/>
      <c r="H8" s="280"/>
      <c r="I8" s="281"/>
      <c r="J8" s="281"/>
      <c r="K8" s="305"/>
    </row>
    <row r="9" spans="1:11" ht="11.25" customHeight="1">
      <c r="A9" s="319"/>
      <c r="B9" s="257"/>
      <c r="C9" s="257"/>
      <c r="D9" s="257"/>
      <c r="E9" s="257"/>
      <c r="F9" s="257"/>
      <c r="G9" s="258"/>
      <c r="H9" s="284"/>
      <c r="I9" s="285"/>
      <c r="J9" s="285"/>
      <c r="K9" s="308"/>
    </row>
    <row r="10" spans="1:11" ht="15">
      <c r="A10" s="312" t="s">
        <v>116</v>
      </c>
      <c r="B10" s="216"/>
      <c r="C10" s="216"/>
      <c r="D10" s="216"/>
      <c r="E10" s="216" t="s">
        <v>117</v>
      </c>
      <c r="F10" s="216"/>
      <c r="G10" s="216"/>
      <c r="H10" s="212" t="s">
        <v>76</v>
      </c>
      <c r="I10" s="213"/>
      <c r="J10" s="213"/>
      <c r="K10" s="320"/>
    </row>
    <row r="11" spans="1:11" ht="16.5" customHeight="1">
      <c r="A11" s="318"/>
      <c r="B11" s="291"/>
      <c r="C11" s="291"/>
      <c r="D11" s="292"/>
      <c r="E11" s="290"/>
      <c r="F11" s="291"/>
      <c r="G11" s="292"/>
      <c r="H11" s="273"/>
      <c r="I11" s="274"/>
      <c r="J11" s="274"/>
      <c r="K11" s="289"/>
    </row>
    <row r="12" spans="1:11" ht="16.5" customHeight="1">
      <c r="A12" s="327" t="s">
        <v>1</v>
      </c>
      <c r="B12" s="215"/>
      <c r="C12" s="215"/>
      <c r="D12" s="215"/>
      <c r="E12" s="215"/>
      <c r="F12" s="215"/>
      <c r="G12" s="215"/>
      <c r="H12" s="216" t="s">
        <v>87</v>
      </c>
      <c r="I12" s="216"/>
      <c r="J12" s="217" t="s">
        <v>2</v>
      </c>
      <c r="K12" s="316"/>
    </row>
    <row r="13" spans="1:11" ht="10.5" customHeight="1">
      <c r="A13" s="317" t="s">
        <v>73</v>
      </c>
      <c r="B13" s="217"/>
      <c r="C13" s="217"/>
      <c r="D13" s="217"/>
      <c r="E13" s="217"/>
      <c r="F13" s="217"/>
      <c r="G13" s="217"/>
      <c r="H13" s="138" t="s">
        <v>3</v>
      </c>
      <c r="I13" s="138" t="s">
        <v>4</v>
      </c>
      <c r="J13" s="219" t="s">
        <v>174</v>
      </c>
      <c r="K13" s="294"/>
    </row>
    <row r="14" spans="1:11" ht="15.75" customHeight="1">
      <c r="A14" s="317"/>
      <c r="B14" s="218"/>
      <c r="C14" s="218"/>
      <c r="D14" s="218"/>
      <c r="E14" s="218"/>
      <c r="F14" s="218"/>
      <c r="G14" s="218"/>
      <c r="H14" s="128" t="s">
        <v>197</v>
      </c>
      <c r="I14" s="128" t="s">
        <v>173</v>
      </c>
      <c r="J14" s="219"/>
      <c r="K14" s="295"/>
    </row>
    <row r="15" spans="1:11" ht="22.5" customHeight="1">
      <c r="A15" s="325">
        <v>1</v>
      </c>
      <c r="B15" s="276" t="s">
        <v>83</v>
      </c>
      <c r="C15" s="277"/>
      <c r="D15" s="140" t="s">
        <v>134</v>
      </c>
      <c r="E15" s="140" t="s">
        <v>137</v>
      </c>
      <c r="F15" s="270" t="s">
        <v>202</v>
      </c>
      <c r="G15" s="133" t="s">
        <v>179</v>
      </c>
      <c r="H15" s="141" t="s">
        <v>141</v>
      </c>
      <c r="I15" s="140" t="s">
        <v>143</v>
      </c>
      <c r="J15" s="144" t="s">
        <v>176</v>
      </c>
      <c r="K15" s="161" t="s">
        <v>147</v>
      </c>
    </row>
    <row r="16" spans="1:11" ht="13.5" customHeight="1">
      <c r="A16" s="326"/>
      <c r="B16" s="261" t="s">
        <v>135</v>
      </c>
      <c r="C16" s="262"/>
      <c r="D16" s="59" t="s">
        <v>136</v>
      </c>
      <c r="E16" s="57" t="s">
        <v>138</v>
      </c>
      <c r="F16" s="271"/>
      <c r="G16" s="62" t="s">
        <v>178</v>
      </c>
      <c r="H16" s="142" t="s">
        <v>142</v>
      </c>
      <c r="I16" s="58" t="s">
        <v>144</v>
      </c>
      <c r="J16" s="143" t="s">
        <v>177</v>
      </c>
      <c r="K16" s="162" t="s">
        <v>63</v>
      </c>
    </row>
    <row r="17" spans="1:11" ht="15.75" customHeight="1">
      <c r="A17" s="326"/>
      <c r="B17" s="287"/>
      <c r="C17" s="288"/>
      <c r="D17" s="55"/>
      <c r="E17" s="55"/>
      <c r="F17" s="198">
        <f>IF(H18="NPS",ROUND(B17*14%,0),0)</f>
        <v>0</v>
      </c>
      <c r="G17" s="56"/>
      <c r="H17" s="56"/>
      <c r="I17" s="56"/>
      <c r="J17" s="56"/>
      <c r="K17" s="163">
        <f>SUM(B17:J17)</f>
        <v>0</v>
      </c>
    </row>
    <row r="18" spans="1:11" ht="18.75" customHeight="1">
      <c r="A18" s="164"/>
      <c r="B18" s="203" t="s">
        <v>200</v>
      </c>
      <c r="C18" s="204"/>
      <c r="D18" s="203"/>
      <c r="E18" s="203"/>
      <c r="F18" s="203"/>
      <c r="G18" s="203"/>
      <c r="H18" s="192" t="s">
        <v>180</v>
      </c>
      <c r="I18" s="203" t="s">
        <v>199</v>
      </c>
      <c r="K18" s="173"/>
    </row>
    <row r="19" spans="1:11" ht="13.5" customHeight="1">
      <c r="A19" s="166"/>
      <c r="B19" s="12" t="s">
        <v>5</v>
      </c>
      <c r="C19" s="12" t="s">
        <v>6</v>
      </c>
      <c r="D19" s="16" t="s">
        <v>198</v>
      </c>
      <c r="K19" s="202">
        <f>IF(H18="NPS",ROUND(B17*10%,0),0)</f>
        <v>0</v>
      </c>
    </row>
    <row r="20" spans="1:11" ht="12.75" customHeight="1">
      <c r="A20" s="166"/>
      <c r="D20" s="33"/>
      <c r="G20" s="16"/>
      <c r="K20" s="201"/>
    </row>
    <row r="21" spans="1:11" ht="15.75" customHeight="1">
      <c r="A21" s="167"/>
      <c r="B21" s="12" t="s">
        <v>7</v>
      </c>
      <c r="C21" s="12" t="s">
        <v>6</v>
      </c>
      <c r="D21" s="12" t="s">
        <v>182</v>
      </c>
      <c r="I21" s="27" t="s">
        <v>181</v>
      </c>
      <c r="J21" s="145">
        <v>50000</v>
      </c>
      <c r="K21" s="202">
        <f>J21</f>
        <v>50000</v>
      </c>
    </row>
    <row r="22" spans="1:11" ht="15" customHeight="1">
      <c r="A22" s="168">
        <v>2</v>
      </c>
      <c r="B22" s="8" t="s">
        <v>189</v>
      </c>
      <c r="C22" s="3"/>
      <c r="D22" s="3"/>
      <c r="E22" s="3"/>
      <c r="F22" s="211" t="s">
        <v>159</v>
      </c>
      <c r="G22" s="211"/>
      <c r="H22" s="211"/>
      <c r="I22" s="211"/>
      <c r="J22" s="155"/>
      <c r="K22" s="163">
        <f>SUM(K19:K21)</f>
        <v>50000</v>
      </c>
    </row>
    <row r="23" spans="1:11" ht="15" customHeight="1">
      <c r="A23" s="169">
        <v>3</v>
      </c>
      <c r="B23" s="154" t="s">
        <v>190</v>
      </c>
      <c r="C23" s="3"/>
      <c r="D23" s="3"/>
      <c r="E23" s="3"/>
      <c r="F23" s="3"/>
      <c r="G23" s="3"/>
      <c r="H23" s="3"/>
      <c r="I23" s="3"/>
      <c r="J23" s="3"/>
      <c r="K23" s="163">
        <f>K17-(K19+K20+K21)</f>
        <v>-50000</v>
      </c>
    </row>
    <row r="24" spans="1:11" ht="12.75" customHeight="1">
      <c r="A24" s="170"/>
      <c r="B24" s="79"/>
      <c r="C24" s="152"/>
      <c r="D24" s="146"/>
      <c r="E24" s="147" t="s">
        <v>62</v>
      </c>
      <c r="F24" s="148"/>
      <c r="G24" s="149" t="s">
        <v>63</v>
      </c>
      <c r="H24" s="150" t="s">
        <v>64</v>
      </c>
      <c r="I24" s="79"/>
      <c r="J24" s="79"/>
      <c r="K24" s="171"/>
    </row>
    <row r="25" spans="1:11" ht="13.5" customHeight="1">
      <c r="A25" s="172"/>
      <c r="B25" s="153"/>
      <c r="C25" s="296" t="s">
        <v>61</v>
      </c>
      <c r="D25" s="146" t="s">
        <v>184</v>
      </c>
      <c r="E25" s="147"/>
      <c r="F25" s="148"/>
      <c r="G25" s="184">
        <f>K23</f>
        <v>-50000</v>
      </c>
      <c r="H25" s="150"/>
      <c r="I25" s="75"/>
      <c r="J25" s="75"/>
      <c r="K25" s="173"/>
    </row>
    <row r="26" spans="1:11" ht="12.75" customHeight="1">
      <c r="A26" s="172"/>
      <c r="B26" s="79"/>
      <c r="C26" s="296"/>
      <c r="D26" s="87">
        <v>0</v>
      </c>
      <c r="E26" s="88" t="s">
        <v>65</v>
      </c>
      <c r="F26" s="89">
        <v>300000</v>
      </c>
      <c r="G26" s="159">
        <f>IF(G25&gt;300000,300000,G25)</f>
        <v>-50000</v>
      </c>
      <c r="H26" s="159">
        <v>0</v>
      </c>
      <c r="I26" s="79"/>
      <c r="J26" s="79"/>
      <c r="K26" s="171"/>
    </row>
    <row r="27" spans="1:11" ht="12.75" customHeight="1">
      <c r="A27" s="172"/>
      <c r="B27" s="79"/>
      <c r="C27" s="296"/>
      <c r="D27" s="87">
        <v>300001</v>
      </c>
      <c r="E27" s="88" t="s">
        <v>66</v>
      </c>
      <c r="F27" s="89">
        <v>600000</v>
      </c>
      <c r="G27" s="159">
        <f>IF(G25&gt;G26,IF(G25&gt;600000,600000-G26,G25-G26))+IF(G25&lt;G26+1,0)</f>
        <v>0</v>
      </c>
      <c r="H27" s="159">
        <f>ROUND(G27/100*5,0)</f>
        <v>0</v>
      </c>
      <c r="I27" s="79"/>
      <c r="J27" s="79"/>
      <c r="K27" s="171"/>
    </row>
    <row r="28" spans="1:11" ht="12.75" customHeight="1">
      <c r="A28" s="172"/>
      <c r="B28" s="79"/>
      <c r="C28" s="296"/>
      <c r="D28" s="87">
        <v>600001</v>
      </c>
      <c r="E28" s="88" t="s">
        <v>66</v>
      </c>
      <c r="F28" s="89">
        <v>900000</v>
      </c>
      <c r="G28" s="159">
        <f>IF(G25&gt;(G26+G27),IF(G25&gt;900000,900000-(G26+G27),G25-(G26+G27)))+IF(G25&lt;(G26+G27+1),0)</f>
        <v>0</v>
      </c>
      <c r="H28" s="159">
        <f>ROUND(G28/100*10,0)</f>
        <v>0</v>
      </c>
      <c r="I28" s="79"/>
      <c r="J28" s="79"/>
      <c r="K28" s="171"/>
    </row>
    <row r="29" spans="1:11" ht="12.75" customHeight="1">
      <c r="A29" s="172"/>
      <c r="B29" s="79"/>
      <c r="C29" s="296"/>
      <c r="D29" s="87">
        <v>900001</v>
      </c>
      <c r="E29" s="88" t="s">
        <v>66</v>
      </c>
      <c r="F29" s="89">
        <v>1200000</v>
      </c>
      <c r="G29" s="159">
        <f>IF(G25&gt;(G26+G27+G28),IF(G25&gt;1200000,1200000-(G26+G27+G28),G25-(G26+G27+G28)))+IF(G25&lt;(G26+G27+G28+1),0)</f>
        <v>0</v>
      </c>
      <c r="H29" s="159">
        <f>ROUND(G29/100*15,0)</f>
        <v>0</v>
      </c>
      <c r="I29" s="79"/>
      <c r="J29" s="79"/>
      <c r="K29" s="171"/>
    </row>
    <row r="30" spans="1:11" ht="12.75" customHeight="1">
      <c r="A30" s="172"/>
      <c r="B30" s="79"/>
      <c r="C30" s="296"/>
      <c r="D30" s="87">
        <v>1200001</v>
      </c>
      <c r="E30" s="88" t="s">
        <v>66</v>
      </c>
      <c r="F30" s="89">
        <v>1500000</v>
      </c>
      <c r="G30" s="159">
        <f>IF(G25&gt;(G26+G27+G28+G29),IF(G25&gt;1500000,1500000-(G26+G27+G28+G29),G25-(G26+G27+G28+G29)))+IF(G25&lt;(G26+G27+G28+G29+1),0)</f>
        <v>0</v>
      </c>
      <c r="H30" s="159">
        <f>ROUND(G30/100*20,0)</f>
        <v>0</v>
      </c>
      <c r="I30" s="79"/>
      <c r="J30" s="79"/>
      <c r="K30" s="171"/>
    </row>
    <row r="31" spans="1:11" ht="12.75" customHeight="1">
      <c r="A31" s="172"/>
      <c r="B31" s="79"/>
      <c r="C31" s="296"/>
      <c r="D31" s="87"/>
      <c r="E31" s="88" t="s">
        <v>67</v>
      </c>
      <c r="F31" s="89">
        <v>1500000</v>
      </c>
      <c r="G31" s="159">
        <f>IF(G25&gt;1500000,G25-1500000,0)</f>
        <v>0</v>
      </c>
      <c r="H31" s="159">
        <f>ROUND(G31/100*30,0)</f>
        <v>0</v>
      </c>
      <c r="I31" s="79"/>
      <c r="J31" s="79"/>
      <c r="K31" s="171"/>
    </row>
    <row r="32" spans="1:11" ht="12.75" customHeight="1">
      <c r="A32" s="172"/>
      <c r="B32" s="79"/>
      <c r="C32" s="296"/>
      <c r="D32" s="87" t="s">
        <v>187</v>
      </c>
      <c r="E32" s="88"/>
      <c r="F32" s="151">
        <f>J21</f>
        <v>50000</v>
      </c>
      <c r="G32" s="157" t="s">
        <v>185</v>
      </c>
      <c r="H32" s="160">
        <f>IF(H28&gt;10000,0,SUM(H27,H28))</f>
        <v>0</v>
      </c>
      <c r="I32" s="79"/>
      <c r="J32" s="79"/>
      <c r="K32" s="171"/>
    </row>
    <row r="33" spans="1:11" ht="12.75" customHeight="1">
      <c r="A33" s="172"/>
      <c r="B33" s="79"/>
      <c r="C33" s="296"/>
      <c r="D33" s="87"/>
      <c r="E33" s="88"/>
      <c r="F33" s="158" t="s">
        <v>183</v>
      </c>
      <c r="G33" s="185">
        <f>SUM(G26:G31)</f>
        <v>-50000</v>
      </c>
      <c r="H33" s="183">
        <f>SUM((H26:H31))-H32</f>
        <v>0</v>
      </c>
      <c r="I33" s="79"/>
      <c r="J33" s="79"/>
      <c r="K33" s="171"/>
    </row>
    <row r="34" spans="1:11" ht="15">
      <c r="A34" s="174"/>
      <c r="B34" s="156" t="s">
        <v>186</v>
      </c>
      <c r="C34" s="79"/>
      <c r="D34" s="92"/>
      <c r="E34" s="92"/>
      <c r="F34" s="92"/>
      <c r="G34" s="74"/>
      <c r="H34" s="74"/>
      <c r="I34" s="79"/>
      <c r="J34" s="79"/>
      <c r="K34" s="171"/>
    </row>
    <row r="35" spans="1:11" ht="16.5" customHeight="1">
      <c r="A35" s="175">
        <v>11</v>
      </c>
      <c r="B35" s="3" t="s">
        <v>188</v>
      </c>
      <c r="C35" s="3"/>
      <c r="D35" s="3"/>
      <c r="E35" s="3"/>
      <c r="F35" s="3"/>
      <c r="G35" s="3"/>
      <c r="H35" s="3"/>
      <c r="I35" s="3"/>
      <c r="J35" s="3"/>
      <c r="K35" s="176">
        <f>H33</f>
        <v>0</v>
      </c>
    </row>
    <row r="36" spans="1:11" ht="15" customHeight="1">
      <c r="A36" s="175">
        <v>12</v>
      </c>
      <c r="B36" s="3" t="s">
        <v>153</v>
      </c>
      <c r="C36" s="3"/>
      <c r="D36" s="3"/>
      <c r="E36" s="111">
        <v>0.04</v>
      </c>
      <c r="F36" s="50" t="s">
        <v>158</v>
      </c>
      <c r="G36" s="3"/>
      <c r="H36" s="3"/>
      <c r="I36" s="3"/>
      <c r="J36" s="3"/>
      <c r="K36" s="177">
        <f>ROUND(K35*E36,0)</f>
        <v>0</v>
      </c>
    </row>
    <row r="37" spans="1:11" ht="17.25" customHeight="1">
      <c r="A37" s="167">
        <v>13</v>
      </c>
      <c r="B37" s="7" t="s">
        <v>70</v>
      </c>
      <c r="C37" s="7"/>
      <c r="D37" s="7"/>
      <c r="E37" s="7"/>
      <c r="F37" s="7"/>
      <c r="G37" s="7"/>
      <c r="H37" s="7"/>
      <c r="I37" s="7"/>
      <c r="J37" s="7"/>
      <c r="K37" s="178">
        <f>(K35+K36)</f>
        <v>0</v>
      </c>
    </row>
    <row r="38" spans="1:11" ht="15" customHeight="1">
      <c r="A38" s="167">
        <v>14</v>
      </c>
      <c r="B38" s="7" t="s">
        <v>203</v>
      </c>
      <c r="C38" s="7"/>
      <c r="D38" s="7"/>
      <c r="E38" s="7"/>
      <c r="F38" s="7"/>
      <c r="G38" s="7"/>
      <c r="H38" s="7"/>
      <c r="I38" s="7"/>
      <c r="J38" s="7"/>
      <c r="K38" s="165"/>
    </row>
    <row r="39" spans="1:11" ht="16.5" customHeight="1">
      <c r="A39" s="167">
        <v>15</v>
      </c>
      <c r="B39" s="7" t="s">
        <v>71</v>
      </c>
      <c r="C39" s="7"/>
      <c r="D39" s="7"/>
      <c r="E39" s="7"/>
      <c r="F39" s="7"/>
      <c r="G39" s="7"/>
      <c r="H39" s="7"/>
      <c r="I39" s="7"/>
      <c r="J39" s="24">
        <f>IF(K39&gt;0,"TAX DUE*",IF(K39&lt;0,"EXCESS PAID",""))</f>
      </c>
      <c r="K39" s="178">
        <f>K37-K38</f>
        <v>0</v>
      </c>
    </row>
    <row r="40" spans="1:11" ht="15" customHeight="1">
      <c r="A40" s="328" t="s">
        <v>192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30"/>
    </row>
    <row r="41" spans="1:11" ht="15.75" customHeight="1">
      <c r="A41" s="179" t="s">
        <v>89</v>
      </c>
      <c r="B41" s="241" t="s">
        <v>90</v>
      </c>
      <c r="C41" s="241"/>
      <c r="D41" s="241"/>
      <c r="E41" s="241"/>
      <c r="F41" s="241"/>
      <c r="G41" s="241"/>
      <c r="H41" s="241"/>
      <c r="I41" s="241"/>
      <c r="J41" s="241"/>
      <c r="K41" s="323"/>
    </row>
    <row r="42" spans="1:11" ht="27" customHeight="1">
      <c r="A42" s="179" t="s">
        <v>91</v>
      </c>
      <c r="B42" s="241" t="s">
        <v>175</v>
      </c>
      <c r="C42" s="241"/>
      <c r="D42" s="241"/>
      <c r="E42" s="241"/>
      <c r="F42" s="241"/>
      <c r="G42" s="241"/>
      <c r="H42" s="241"/>
      <c r="I42" s="241"/>
      <c r="J42" s="241"/>
      <c r="K42" s="323"/>
    </row>
    <row r="43" spans="1:11" ht="38.25" customHeight="1">
      <c r="A43" s="179" t="s">
        <v>92</v>
      </c>
      <c r="B43" s="241" t="s">
        <v>93</v>
      </c>
      <c r="C43" s="241"/>
      <c r="D43" s="241"/>
      <c r="E43" s="241"/>
      <c r="F43" s="241"/>
      <c r="G43" s="241"/>
      <c r="H43" s="241"/>
      <c r="I43" s="241"/>
      <c r="J43" s="241"/>
      <c r="K43" s="323"/>
    </row>
    <row r="44" spans="1:11" ht="29.25" customHeight="1">
      <c r="A44" s="179" t="s">
        <v>94</v>
      </c>
      <c r="B44" s="244" t="s">
        <v>131</v>
      </c>
      <c r="C44" s="244"/>
      <c r="D44" s="244"/>
      <c r="E44" s="244"/>
      <c r="F44" s="244"/>
      <c r="G44" s="244"/>
      <c r="H44" s="244"/>
      <c r="I44" s="244"/>
      <c r="J44" s="244"/>
      <c r="K44" s="324"/>
    </row>
    <row r="45" spans="1:11" s="41" customFormat="1" ht="36.75" customHeight="1">
      <c r="A45" s="189" t="s">
        <v>95</v>
      </c>
      <c r="B45" s="12"/>
      <c r="C45" s="12"/>
      <c r="D45" s="12"/>
      <c r="E45" s="12"/>
      <c r="F45" s="12"/>
      <c r="G45" s="12"/>
      <c r="H45" s="12"/>
      <c r="I45" s="12"/>
      <c r="J45" s="12"/>
      <c r="K45" s="180"/>
    </row>
    <row r="46" spans="1:11" s="41" customFormat="1" ht="21" customHeight="1">
      <c r="A46" s="189" t="s">
        <v>96</v>
      </c>
      <c r="B46" s="12"/>
      <c r="C46" s="12"/>
      <c r="D46" s="12"/>
      <c r="E46" s="12"/>
      <c r="F46" s="12"/>
      <c r="G46" s="12"/>
      <c r="H46" s="321" t="s">
        <v>97</v>
      </c>
      <c r="I46" s="321"/>
      <c r="J46" s="321"/>
      <c r="K46" s="322"/>
    </row>
    <row r="47" spans="1:11" s="41" customFormat="1" ht="15.75" thickBot="1">
      <c r="A47" s="181"/>
      <c r="B47" s="182"/>
      <c r="C47" s="182"/>
      <c r="D47" s="182"/>
      <c r="E47" s="182"/>
      <c r="F47" s="182"/>
      <c r="G47" s="182"/>
      <c r="H47" s="190"/>
      <c r="I47" s="190"/>
      <c r="J47" s="190"/>
      <c r="K47" s="191"/>
    </row>
    <row r="48" spans="1:11" s="41" customFormat="1" ht="15">
      <c r="A48" s="12"/>
      <c r="B48" s="12"/>
      <c r="C48" s="12"/>
      <c r="D48" s="12"/>
      <c r="E48" s="12"/>
      <c r="F48" s="12"/>
      <c r="G48" s="12"/>
      <c r="H48" s="186"/>
      <c r="I48" s="186"/>
      <c r="J48" s="186"/>
      <c r="K48" s="186"/>
    </row>
  </sheetData>
  <sheetProtection password="8B3A" sheet="1" selectLockedCells="1"/>
  <mergeCells count="37">
    <mergeCell ref="A12:G12"/>
    <mergeCell ref="H12:I12"/>
    <mergeCell ref="A40:K40"/>
    <mergeCell ref="A15:A17"/>
    <mergeCell ref="B15:C15"/>
    <mergeCell ref="B16:C16"/>
    <mergeCell ref="B17:C17"/>
    <mergeCell ref="F15:F16"/>
    <mergeCell ref="C25:C33"/>
    <mergeCell ref="F22:I22"/>
    <mergeCell ref="H9:K9"/>
    <mergeCell ref="A10:D10"/>
    <mergeCell ref="E10:G10"/>
    <mergeCell ref="H10:K10"/>
    <mergeCell ref="H11:K11"/>
    <mergeCell ref="H46:K46"/>
    <mergeCell ref="B41:K41"/>
    <mergeCell ref="B42:K42"/>
    <mergeCell ref="B43:K43"/>
    <mergeCell ref="B44:K44"/>
    <mergeCell ref="A7:G7"/>
    <mergeCell ref="I7:K7"/>
    <mergeCell ref="A8:G8"/>
    <mergeCell ref="H8:K8"/>
    <mergeCell ref="J12:K12"/>
    <mergeCell ref="A13:G14"/>
    <mergeCell ref="J13:K14"/>
    <mergeCell ref="A11:D11"/>
    <mergeCell ref="E11:G11"/>
    <mergeCell ref="A9:G9"/>
    <mergeCell ref="A1:K1"/>
    <mergeCell ref="A2:K2"/>
    <mergeCell ref="A3:K3"/>
    <mergeCell ref="A5:G5"/>
    <mergeCell ref="H5:K5"/>
    <mergeCell ref="A6:G6"/>
    <mergeCell ref="I6:K6"/>
  </mergeCells>
  <dataValidations count="1">
    <dataValidation type="list" allowBlank="1" showInputMessage="1" showErrorMessage="1" sqref="H18">
      <formula1>"OPS, NPS"</formula1>
    </dataValidation>
  </dataValidations>
  <printOptions horizontalCentered="1" verticalCentered="1"/>
  <pageMargins left="0.3937007874015748" right="0.3937007874015748" top="0.31496062992125984" bottom="0.31496062992125984" header="0.1968503937007874" footer="0.196850393700787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DDECS-1</dc:creator>
  <cp:keywords/>
  <dc:description/>
  <cp:lastModifiedBy>ku127</cp:lastModifiedBy>
  <cp:lastPrinted>2024-01-07T16:51:01Z</cp:lastPrinted>
  <dcterms:created xsi:type="dcterms:W3CDTF">2013-03-19T09:35:30Z</dcterms:created>
  <dcterms:modified xsi:type="dcterms:W3CDTF">2024-01-24T10:03:30Z</dcterms:modified>
  <cp:category/>
  <cp:version/>
  <cp:contentType/>
  <cp:contentStatus/>
</cp:coreProperties>
</file>